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ubel\Desktop\Dokumenty 1\Mlýnská\2019 Welcome centre OU\soutěž\zhotovitel\dotazy\odpovědi k dotazu č.4 slaboproud + EZS\"/>
    </mc:Choice>
  </mc:AlternateContent>
  <bookViews>
    <workbookView xWindow="0" yWindow="585" windowWidth="16380" windowHeight="7605" tabRatio="500"/>
  </bookViews>
  <sheets>
    <sheet name="Rekapitulace stavby" sheetId="1" r:id="rId1"/>
    <sheet name="100-19 Nábytek" sheetId="2" r:id="rId2"/>
  </sheets>
  <definedNames>
    <definedName name="_xlnm.Print_Titles" localSheetId="1">'100-19 Nábytek'!$110:$110</definedName>
    <definedName name="_xlnm.Print_Titles" localSheetId="0">'Rekapitulace stavby'!$85:$85</definedName>
    <definedName name="Print_Titles_0" localSheetId="1">'100-19 Nábytek'!$110:$110</definedName>
    <definedName name="Print_Titles_0" localSheetId="0">'Rekapitulace stavby'!$85:$85</definedName>
    <definedName name="Print_Titles_0_0" localSheetId="1">'100-19 Nábytek'!$110:$110</definedName>
    <definedName name="Print_Titles_0_0" localSheetId="0">'Rekapitulace stavby'!$85:$85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K140" i="2" l="1"/>
  <c r="BI140" i="2"/>
  <c r="BH140" i="2"/>
  <c r="BG140" i="2"/>
  <c r="BF140" i="2"/>
  <c r="BE140" i="2"/>
  <c r="AA140" i="2"/>
  <c r="Y140" i="2"/>
  <c r="W140" i="2"/>
  <c r="BK139" i="2"/>
  <c r="BI139" i="2"/>
  <c r="BH139" i="2"/>
  <c r="BG139" i="2"/>
  <c r="BF139" i="2"/>
  <c r="BE139" i="2"/>
  <c r="AA139" i="2"/>
  <c r="Y139" i="2"/>
  <c r="W139" i="2"/>
  <c r="BK138" i="2"/>
  <c r="BI138" i="2"/>
  <c r="BH138" i="2"/>
  <c r="BG138" i="2"/>
  <c r="BE138" i="2"/>
  <c r="AA138" i="2"/>
  <c r="Y138" i="2"/>
  <c r="W138" i="2"/>
  <c r="N138" i="2"/>
  <c r="BF138" i="2" s="1"/>
  <c r="BK137" i="2"/>
  <c r="BI137" i="2"/>
  <c r="BH137" i="2"/>
  <c r="BG137" i="2"/>
  <c r="BE137" i="2"/>
  <c r="AA137" i="2"/>
  <c r="Y137" i="2"/>
  <c r="W137" i="2"/>
  <c r="N137" i="2"/>
  <c r="BF137" i="2" s="1"/>
  <c r="BK136" i="2"/>
  <c r="BI136" i="2"/>
  <c r="BH136" i="2"/>
  <c r="BG136" i="2"/>
  <c r="BE136" i="2"/>
  <c r="AA136" i="2"/>
  <c r="Y136" i="2"/>
  <c r="W136" i="2"/>
  <c r="N136" i="2"/>
  <c r="BF136" i="2" s="1"/>
  <c r="BK135" i="2"/>
  <c r="BI135" i="2"/>
  <c r="BH135" i="2"/>
  <c r="BG135" i="2"/>
  <c r="BE135" i="2"/>
  <c r="AA135" i="2"/>
  <c r="Y135" i="2"/>
  <c r="W135" i="2"/>
  <c r="N135" i="2"/>
  <c r="BF135" i="2" s="1"/>
  <c r="BK134" i="2"/>
  <c r="BI134" i="2"/>
  <c r="BH134" i="2"/>
  <c r="BG134" i="2"/>
  <c r="BE134" i="2"/>
  <c r="AA134" i="2"/>
  <c r="Y134" i="2"/>
  <c r="W134" i="2"/>
  <c r="N134" i="2"/>
  <c r="BF134" i="2" s="1"/>
  <c r="BK133" i="2"/>
  <c r="BI133" i="2"/>
  <c r="BH133" i="2"/>
  <c r="BG133" i="2"/>
  <c r="BE133" i="2"/>
  <c r="AA133" i="2"/>
  <c r="Y133" i="2"/>
  <c r="W133" i="2"/>
  <c r="N133" i="2"/>
  <c r="BF133" i="2" s="1"/>
  <c r="BK132" i="2"/>
  <c r="BI132" i="2"/>
  <c r="BH132" i="2"/>
  <c r="BG132" i="2"/>
  <c r="BE132" i="2"/>
  <c r="AA132" i="2"/>
  <c r="Y132" i="2"/>
  <c r="W132" i="2"/>
  <c r="N132" i="2"/>
  <c r="BF132" i="2" s="1"/>
  <c r="BK131" i="2"/>
  <c r="BI131" i="2"/>
  <c r="BH131" i="2"/>
  <c r="BG131" i="2"/>
  <c r="BE131" i="2"/>
  <c r="AA131" i="2"/>
  <c r="Y131" i="2"/>
  <c r="W131" i="2"/>
  <c r="N131" i="2"/>
  <c r="BF131" i="2" s="1"/>
  <c r="BK130" i="2"/>
  <c r="BI130" i="2"/>
  <c r="BH130" i="2"/>
  <c r="BG130" i="2"/>
  <c r="BE130" i="2"/>
  <c r="AA130" i="2"/>
  <c r="Y130" i="2"/>
  <c r="W130" i="2"/>
  <c r="N130" i="2"/>
  <c r="BF130" i="2" s="1"/>
  <c r="BK129" i="2"/>
  <c r="BI129" i="2"/>
  <c r="BH129" i="2"/>
  <c r="BG129" i="2"/>
  <c r="BE129" i="2"/>
  <c r="AA129" i="2"/>
  <c r="Y129" i="2"/>
  <c r="W129" i="2"/>
  <c r="N129" i="2"/>
  <c r="BF129" i="2" s="1"/>
  <c r="BK128" i="2"/>
  <c r="BI128" i="2"/>
  <c r="BH128" i="2"/>
  <c r="BG128" i="2"/>
  <c r="BE128" i="2"/>
  <c r="AA128" i="2"/>
  <c r="Y128" i="2"/>
  <c r="W128" i="2"/>
  <c r="N128" i="2"/>
  <c r="BF128" i="2" s="1"/>
  <c r="BK127" i="2"/>
  <c r="BI127" i="2"/>
  <c r="BH127" i="2"/>
  <c r="BG127" i="2"/>
  <c r="BE127" i="2"/>
  <c r="AA127" i="2"/>
  <c r="Y127" i="2"/>
  <c r="W127" i="2"/>
  <c r="N127" i="2"/>
  <c r="BF127" i="2" s="1"/>
  <c r="BK126" i="2"/>
  <c r="BI126" i="2"/>
  <c r="BH126" i="2"/>
  <c r="BG126" i="2"/>
  <c r="BE126" i="2"/>
  <c r="AA126" i="2"/>
  <c r="Y126" i="2"/>
  <c r="W126" i="2"/>
  <c r="N126" i="2"/>
  <c r="BF126" i="2" s="1"/>
  <c r="BK125" i="2"/>
  <c r="BI125" i="2"/>
  <c r="BH125" i="2"/>
  <c r="BG125" i="2"/>
  <c r="BE125" i="2"/>
  <c r="AA125" i="2"/>
  <c r="Y125" i="2"/>
  <c r="W125" i="2"/>
  <c r="N125" i="2"/>
  <c r="BF125" i="2" s="1"/>
  <c r="BK124" i="2"/>
  <c r="BI124" i="2"/>
  <c r="BH124" i="2"/>
  <c r="BG124" i="2"/>
  <c r="BE124" i="2"/>
  <c r="AA124" i="2"/>
  <c r="Y124" i="2"/>
  <c r="W124" i="2"/>
  <c r="N124" i="2"/>
  <c r="BF124" i="2" s="1"/>
  <c r="BK123" i="2"/>
  <c r="BI123" i="2"/>
  <c r="BH123" i="2"/>
  <c r="BG123" i="2"/>
  <c r="BF123" i="2"/>
  <c r="BE123" i="2"/>
  <c r="AA123" i="2"/>
  <c r="Y123" i="2"/>
  <c r="W123" i="2"/>
  <c r="N123" i="2"/>
  <c r="BK122" i="2"/>
  <c r="BI122" i="2"/>
  <c r="BH122" i="2"/>
  <c r="BG122" i="2"/>
  <c r="BE122" i="2"/>
  <c r="AA122" i="2"/>
  <c r="Y122" i="2"/>
  <c r="W122" i="2"/>
  <c r="N122" i="2"/>
  <c r="BF122" i="2" s="1"/>
  <c r="BK121" i="2"/>
  <c r="BI121" i="2"/>
  <c r="BH121" i="2"/>
  <c r="BG121" i="2"/>
  <c r="BE121" i="2"/>
  <c r="AA121" i="2"/>
  <c r="Y121" i="2"/>
  <c r="W121" i="2"/>
  <c r="N121" i="2"/>
  <c r="BF121" i="2" s="1"/>
  <c r="BK120" i="2"/>
  <c r="BI120" i="2"/>
  <c r="BH120" i="2"/>
  <c r="BG120" i="2"/>
  <c r="BE120" i="2"/>
  <c r="AA120" i="2"/>
  <c r="Y120" i="2"/>
  <c r="W120" i="2"/>
  <c r="N120" i="2"/>
  <c r="BF120" i="2" s="1"/>
  <c r="BK119" i="2"/>
  <c r="BI119" i="2"/>
  <c r="BH119" i="2"/>
  <c r="BG119" i="2"/>
  <c r="BE119" i="2"/>
  <c r="AA119" i="2"/>
  <c r="Y119" i="2"/>
  <c r="W119" i="2"/>
  <c r="N119" i="2"/>
  <c r="BF119" i="2" s="1"/>
  <c r="BK118" i="2"/>
  <c r="BI118" i="2"/>
  <c r="BH118" i="2"/>
  <c r="BG118" i="2"/>
  <c r="BE118" i="2"/>
  <c r="AA118" i="2"/>
  <c r="Y118" i="2"/>
  <c r="W118" i="2"/>
  <c r="N118" i="2"/>
  <c r="BF118" i="2" s="1"/>
  <c r="BK117" i="2"/>
  <c r="BI117" i="2"/>
  <c r="BH117" i="2"/>
  <c r="BG117" i="2"/>
  <c r="BE117" i="2"/>
  <c r="AA117" i="2"/>
  <c r="Y117" i="2"/>
  <c r="W117" i="2"/>
  <c r="N117" i="2"/>
  <c r="BF117" i="2" s="1"/>
  <c r="BK116" i="2"/>
  <c r="BI116" i="2"/>
  <c r="BH116" i="2"/>
  <c r="BG116" i="2"/>
  <c r="BE116" i="2"/>
  <c r="AA116" i="2"/>
  <c r="Y116" i="2"/>
  <c r="W116" i="2"/>
  <c r="N116" i="2"/>
  <c r="BF116" i="2" s="1"/>
  <c r="BK115" i="2"/>
  <c r="BI115" i="2"/>
  <c r="BH115" i="2"/>
  <c r="BG115" i="2"/>
  <c r="BE115" i="2"/>
  <c r="AA115" i="2"/>
  <c r="Y115" i="2"/>
  <c r="W115" i="2"/>
  <c r="N115" i="2"/>
  <c r="BF115" i="2" s="1"/>
  <c r="BK114" i="2"/>
  <c r="BI114" i="2"/>
  <c r="BH114" i="2"/>
  <c r="BG114" i="2"/>
  <c r="BE114" i="2"/>
  <c r="AA114" i="2"/>
  <c r="Y114" i="2"/>
  <c r="W114" i="2"/>
  <c r="N114" i="2"/>
  <c r="BF114" i="2" s="1"/>
  <c r="F103" i="2"/>
  <c r="BI93" i="2"/>
  <c r="BH93" i="2"/>
  <c r="BG93" i="2"/>
  <c r="BF93" i="2"/>
  <c r="BE93" i="2"/>
  <c r="BI92" i="2"/>
  <c r="BH92" i="2"/>
  <c r="BG92" i="2"/>
  <c r="BF92" i="2"/>
  <c r="BE92" i="2"/>
  <c r="N91" i="2"/>
  <c r="M27" i="2" s="1"/>
  <c r="AS88" i="1" s="1"/>
  <c r="AS87" i="1" s="1"/>
  <c r="N88" i="2"/>
  <c r="F83" i="2"/>
  <c r="F80" i="2"/>
  <c r="F78" i="2"/>
  <c r="O20" i="2"/>
  <c r="E20" i="2"/>
  <c r="M83" i="2" s="1"/>
  <c r="O19" i="2"/>
  <c r="O17" i="2"/>
  <c r="E17" i="2"/>
  <c r="M107" i="2" s="1"/>
  <c r="O16" i="2"/>
  <c r="AY88" i="1"/>
  <c r="AX88" i="1"/>
  <c r="AM83" i="1"/>
  <c r="L83" i="1"/>
  <c r="AM82" i="1"/>
  <c r="L82" i="1"/>
  <c r="L80" i="1"/>
  <c r="L77" i="1"/>
  <c r="AK27" i="1"/>
  <c r="AN8" i="1"/>
  <c r="Y113" i="2" l="1"/>
  <c r="Y112" i="2" s="1"/>
  <c r="Y111" i="2" s="1"/>
  <c r="H35" i="2"/>
  <c r="BD88" i="1" s="1"/>
  <c r="BD87" i="1" s="1"/>
  <c r="W35" i="1" s="1"/>
  <c r="M31" i="2"/>
  <c r="AV88" i="1" s="1"/>
  <c r="BK113" i="2"/>
  <c r="N113" i="2" s="1"/>
  <c r="H31" i="2"/>
  <c r="AZ88" i="1" s="1"/>
  <c r="AZ87" i="1" s="1"/>
  <c r="AV87" i="1" s="1"/>
  <c r="AK31" i="1" s="1"/>
  <c r="H33" i="2"/>
  <c r="BB88" i="1" s="1"/>
  <c r="BB87" i="1" s="1"/>
  <c r="AX87" i="1" s="1"/>
  <c r="H34" i="2"/>
  <c r="BC88" i="1" s="1"/>
  <c r="BC87" i="1" s="1"/>
  <c r="AY87" i="1" s="1"/>
  <c r="W113" i="2"/>
  <c r="W112" i="2" s="1"/>
  <c r="W111" i="2" s="1"/>
  <c r="AU88" i="1" s="1"/>
  <c r="AU87" i="1" s="1"/>
  <c r="AA113" i="2"/>
  <c r="AA112" i="2" s="1"/>
  <c r="AA111" i="2" s="1"/>
  <c r="M80" i="2"/>
  <c r="M105" i="2"/>
  <c r="H32" i="2"/>
  <c r="BA88" i="1" s="1"/>
  <c r="BA87" i="1" s="1"/>
  <c r="M32" i="2"/>
  <c r="AW88" i="1" s="1"/>
  <c r="M108" i="2"/>
  <c r="M82" i="2"/>
  <c r="AT88" i="1" l="1"/>
  <c r="BK112" i="2"/>
  <c r="BK111" i="2" s="1"/>
  <c r="N111" i="2" s="1"/>
  <c r="N87" i="2" s="1"/>
  <c r="W31" i="1"/>
  <c r="W33" i="1"/>
  <c r="W34" i="1"/>
  <c r="AW87" i="1"/>
  <c r="W32" i="1"/>
  <c r="M26" i="2" l="1"/>
  <c r="M29" i="2" s="1"/>
  <c r="L95" i="2"/>
  <c r="AT87" i="1"/>
  <c r="AK32" i="1"/>
  <c r="AG88" i="1" l="1"/>
  <c r="L37" i="2"/>
  <c r="AG87" i="1" l="1"/>
  <c r="AN88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<sst xmlns="http://schemas.openxmlformats.org/spreadsheetml/2006/main" count="579" uniqueCount="191">
  <si>
    <t>2012</t>
  </si>
  <si>
    <t>List obsahuje:</t>
  </si>
  <si>
    <t>1) Souhrnný list stavby</t>
  </si>
  <si>
    <t>2) Rekapitulace objektů</t>
  </si>
  <si>
    <t>2.0</t>
  </si>
  <si>
    <t>False</t>
  </si>
  <si>
    <t>optimalizováno pro tisk sestav ve formátu A4 - na výšku</t>
  </si>
  <si>
    <t>&gt;&gt;  skryté sloupce  &lt;&lt;</t>
  </si>
  <si>
    <t>0,01</t>
  </si>
  <si>
    <t>21</t>
  </si>
  <si>
    <t>1</t>
  </si>
  <si>
    <t>15</t>
  </si>
  <si>
    <t>SOUHRNNÝ LIST STAVBY</t>
  </si>
  <si>
    <t>v ---  níže se nacházejí doplnkové a pomocné údaje k sestavám  --- v</t>
  </si>
  <si>
    <t>0,001</t>
  </si>
  <si>
    <t>Kód:</t>
  </si>
  <si>
    <t>100-19</t>
  </si>
  <si>
    <t>Stavba:</t>
  </si>
  <si>
    <t>JKSO:</t>
  </si>
  <si>
    <t>CC-CZ:</t>
  </si>
  <si>
    <t>Místo:</t>
  </si>
  <si>
    <t>Ostrava</t>
  </si>
  <si>
    <t>Datum:</t>
  </si>
  <si>
    <t>Objednatel:</t>
  </si>
  <si>
    <t>IČ:</t>
  </si>
  <si>
    <t>DIČ:</t>
  </si>
  <si>
    <t>Zhotovitel: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</si>
  <si>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</si>
  <si>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</si>
  <si>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</si>
  <si>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</si>
  <si>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</si>
  <si>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</si>
  <si>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</si>
  <si>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</si>
  <si>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</si>
  <si>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</si>
  <si>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</si>
  <si>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</si>
  <si>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</si>
  <si>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</si>
  <si>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</si>
  <si>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</si>
  <si>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</si>
  <si>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</si>
  <si>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</si>
  <si>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</si>
  <si>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</si>
  <si>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</si>
  <si>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</si>
  <si>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</si>
  <si>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</si>
  <si>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Stavební úprava přízemní budovy G,Ostravská univerzita</t>
  </si>
  <si>
    <t>Informatívní údaje z listů zakázek</t>
  </si>
  <si>
    <t>Kód</t>
  </si>
  <si>
    <t>Objekt</t>
  </si>
  <si>
    <t>Cena bez DPH [CZK]</t>
  </si>
  <si>
    <t>Cena s DPH [CZK]</t>
  </si>
  <si>
    <t>z toho Ostat._x005F_x005F_x005F_x000D_
náklady [CZK]</t>
  </si>
  <si>
    <t>DPH [CZK]</t>
  </si>
  <si>
    <t>Normohodiny [h]</t>
  </si>
  <si>
    <t>DPH základní [CZK]</t>
  </si>
  <si>
    <t>DPH snížená [CZK]</t>
  </si>
  <si>
    <t>DPH základní přenesená_x005F_x005F_x005F_x000D_
[CZK]</t>
  </si>
  <si>
    <t>DPH snížená přenesená_x005F_x005F_x005F_x000D_
[CZK]</t>
  </si>
  <si>
    <t>Základna_x005F_x005F_x005F_x000D_
DPH základní</t>
  </si>
  <si>
    <t>Základna_x005F_x005F_x005F_x000D_
DPH snížená</t>
  </si>
  <si>
    <t>Základna_x005F_x005F_x005F_x000D_
DPH zákl. přenesená</t>
  </si>
  <si>
    <t>Základna_x005F_x005F_x005F_x000D_
DPH sníž. přenesená</t>
  </si>
  <si>
    <t>Základna_x005F_x005F_x005F_x000D_
DPH nulová</t>
  </si>
  <si>
    <t>1) Náklady z rozpočtů</t>
  </si>
  <si>
    <t>D</t>
  </si>
  <si>
    <t>0</t>
  </si>
  <si>
    <t>IMPORT</t>
  </si>
  <si>
    <t>{ce508a84-4edf-435a-8a8a-867111181adb}</t>
  </si>
  <si>
    <t>{00000000-0000-0000-0000-000000000000}</t>
  </si>
  <si>
    <t>/</t>
  </si>
  <si>
    <t>Nábytek</t>
  </si>
  <si>
    <t>###NOINSERT###</t>
  </si>
  <si>
    <t>2) Ostatní náklady ze souhrnného listu</t>
  </si>
  <si>
    <t>Procent. zadání_x005F_x005F_x005F_x000D_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</si>
  <si>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</si>
  <si>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</si>
  <si>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</si>
  <si>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</si>
  <si>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</si>
  <si>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</si>
  <si>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</si>
  <si>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</si>
  <si>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</si>
  <si>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</si>
  <si>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</si>
  <si>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</si>
  <si>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</si>
  <si>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</si>
  <si>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Zařízení staveniště</t>
  </si>
  <si>
    <t>VRN</t>
  </si>
  <si>
    <t>2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</si>
  <si>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</si>
  <si>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</si>
  <si>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</si>
  <si>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</si>
  <si>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</si>
  <si>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</si>
  <si>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</si>
  <si>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</si>
  <si>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</si>
  <si>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</si>
  <si>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</si>
  <si>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hmotnost_x005F_x005F_x005F_x000D_
[t]</t>
  </si>
  <si>
    <t>Hmotnost_x005F_x005F_x005F_x000D_
celkem [t]</t>
  </si>
  <si>
    <t>J. suť [t]</t>
  </si>
  <si>
    <t>Suť Celkem [t]</t>
  </si>
  <si>
    <t>ROZPOCET</t>
  </si>
  <si>
    <t>K</t>
  </si>
  <si>
    <t>IO1</t>
  </si>
  <si>
    <t>kus</t>
  </si>
  <si>
    <t>16</t>
  </si>
  <si>
    <t>-752753086</t>
  </si>
  <si>
    <t>IO2</t>
  </si>
  <si>
    <t>1985633178</t>
  </si>
  <si>
    <t>3</t>
  </si>
  <si>
    <t>IO3</t>
  </si>
  <si>
    <t>-1404318662</t>
  </si>
  <si>
    <t>4</t>
  </si>
  <si>
    <t>IO4</t>
  </si>
  <si>
    <t>-1905699210</t>
  </si>
  <si>
    <t>5</t>
  </si>
  <si>
    <t>IO5</t>
  </si>
  <si>
    <t>32</t>
  </si>
  <si>
    <t>M</t>
  </si>
  <si>
    <t>1157978453</t>
  </si>
  <si>
    <t>6</t>
  </si>
  <si>
    <t>IO6</t>
  </si>
  <si>
    <t>Křeslo d-860, š-910, v-840mm,barva RGB 38,185, 215</t>
  </si>
  <si>
    <t>-1402274477</t>
  </si>
  <si>
    <t>7</t>
  </si>
  <si>
    <t>IO7</t>
  </si>
  <si>
    <t>Podsedák na sezení a opírání RGB 35/185/215</t>
  </si>
  <si>
    <t>1874695809</t>
  </si>
  <si>
    <t>8</t>
  </si>
  <si>
    <t>IO8</t>
  </si>
  <si>
    <t>Dvoumístná pohovka 1800x880x660mm,barva šedá</t>
  </si>
  <si>
    <t>1229976990</t>
  </si>
  <si>
    <t>9</t>
  </si>
  <si>
    <t>IO9</t>
  </si>
  <si>
    <t>Křeslo 870x840x900,barva šedá</t>
  </si>
  <si>
    <t>1697272833</t>
  </si>
  <si>
    <t>10</t>
  </si>
  <si>
    <t>I10</t>
  </si>
  <si>
    <t>1230017952</t>
  </si>
  <si>
    <t>I11</t>
  </si>
  <si>
    <t>Skládací židle bílá lesklá,podsedák plastový,pochromovaná konstrukce</t>
  </si>
  <si>
    <t>I12</t>
  </si>
  <si>
    <t>Ergonomická kancelářská židle,nastavitelné zádové,hlavové a loketní opory</t>
  </si>
  <si>
    <t>I13</t>
  </si>
  <si>
    <t>Stůl polohovatelný,bílý,na elektropohon,rozměry desky 1200x800mm</t>
  </si>
  <si>
    <t>I14</t>
  </si>
  <si>
    <t>Stůl kancelářský pracovní 1500x700mm,pracovní deska bílá,podnož bílá</t>
  </si>
  <si>
    <t>I15</t>
  </si>
  <si>
    <t xml:space="preserve">Kancelářská židle polohovatelná s područkami,barva černá </t>
  </si>
  <si>
    <t>-1324388</t>
  </si>
  <si>
    <t>I16</t>
  </si>
  <si>
    <t>Konferenční stolek,deska průměr 600mm,zrcadlové sklo v černé barvě s bezpečnostní fólií,kovová podnož,černá barva,v-550mm</t>
  </si>
  <si>
    <t>I17</t>
  </si>
  <si>
    <t>Kovová židle,celodrátěná konstrukce,barva černá</t>
  </si>
  <si>
    <t>I20</t>
  </si>
  <si>
    <t>Promítací plátno na elektropohon,rozměry 1800x1800mm,kotvena do zdi na hmoždinky,váha 6,6kg</t>
  </si>
  <si>
    <t>I21</t>
  </si>
  <si>
    <t>Promítací plátno na elektropohon,rozměry 3000x3000mm,kotveno vrutem do ocelového L profilu v nábytkové sestavě,váha 24kg</t>
  </si>
  <si>
    <t>I23</t>
  </si>
  <si>
    <t>Jednostranné pracovní schůdky,hmotnost 15,2kg, výška 2330mm,5 nášlapnýchstupňů,výška plošiny 1410mm,nosnost 150kg,bočnice s pevnými  jistícími držadly pro snadný výstup a stání při práci,nášlapné stupně opatřeny protiskluzovými drážkami</t>
  </si>
  <si>
    <t>I24</t>
  </si>
  <si>
    <t>Sedací vak 380Lobal z nylonového omyvatelného materiálu,rozměry 1400x1800,výška 300mm</t>
  </si>
  <si>
    <t>Závěsy tmavě šedé v barvě sedacího nábytku,rozměry 1100x2600mm,kotveno na závěsnou tyč rovnou průměr 25mm,délka dle otvoru,barva bílá</t>
  </si>
  <si>
    <t>Designové věšáky jako puntíky na zdi,info k produktu: 1x O17cm,1x O13cm, 3xO9cm,barva černá,materiál jasanové dřevo</t>
  </si>
  <si>
    <t>I18 A</t>
  </si>
  <si>
    <t>I18 B</t>
  </si>
  <si>
    <t>I22</t>
  </si>
  <si>
    <t xml:space="preserve">I19 </t>
  </si>
  <si>
    <t>Stůl 900x900,barva bílá</t>
  </si>
  <si>
    <t xml:space="preserve">Židlové křeslo s čalouněným podsedákem,celodrátěné konstrukce,černá barva </t>
  </si>
  <si>
    <t>Židlové křeslo s čalouněným podsedákem,barva white,čalounění šedé, plastový kluzák</t>
  </si>
  <si>
    <t>Stůl barva bílá,krohový průměr pro 4 os</t>
  </si>
  <si>
    <t xml:space="preserve">Barová židle vysoká,bílá, kluzák </t>
  </si>
  <si>
    <t>Stůl průměr 900mm,v 480mm,barva, šedý</t>
  </si>
  <si>
    <t>2) Montážní náklady</t>
  </si>
  <si>
    <t>Motážní náklady</t>
  </si>
  <si>
    <t>10.6.2020</t>
  </si>
  <si>
    <t>Videoprojektor(kavárna),bude připravena datová zásuvka ve stěně.Videoprojektor bude trvale umístěn ve skříni.Videoprojektor bude vybaven funkcí komunikacepo datové síti,která umožní videoprojekci z jakékoliv zařízení napájeného do ethernetu.Konkrétní zařízení bude vybráno v součinnosti s univerzitou.Zohlednit promítací vzdálenosta velikost plátna. Příloha SLP č.6</t>
  </si>
  <si>
    <t>Videoprojektor(centrum pyramida knihkupectví)pro které bude připravena datová zasuvka v podhledu.Videoprojektory budou trvale umístěny pd stropem na závěsné konzole - ta je součástí položky.Videoprojektory budou vybaveny funkcí komunikace po datové síti,která umožní projekci z jakéhokoli zařízení napájeného do ethernetu. Příloha SLP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</si>
</sst>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  <charset val="1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rgb="FF0000FF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7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rgb="FF0000FF"/>
      <name val="Wingdings 2"/>
      <family val="1"/>
      <charset val="2"/>
    </font>
    <font>
      <sz val="11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9"/>
      <name val="Trebuchet MS"/>
      <family val="2"/>
      <charset val="1"/>
    </font>
    <font>
      <sz val="8"/>
      <color rgb="FF000000"/>
      <name val="Trebuchet MS"/>
      <family val="2"/>
      <charset val="238"/>
    </font>
    <font>
      <sz val="9"/>
      <color rgb="FF00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204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4" fillId="2" borderId="0" xfId="1" applyFont="1" applyFill="1" applyBorder="1" applyAlignment="1" applyProtection="1">
      <alignment vertical="center"/>
    </xf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0" xfId="0" applyFont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22" fontId="11" fillId="0" borderId="0" xfId="0" applyNumberFormat="1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164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9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21" fillId="0" borderId="0" xfId="1" applyFont="1" applyBorder="1" applyAlignment="1" applyProtection="1">
      <alignment horizontal="center" vertical="center"/>
    </xf>
    <xf numFmtId="0" fontId="22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4" fontId="25" fillId="0" borderId="17" xfId="0" applyNumberFormat="1" applyFont="1" applyBorder="1" applyAlignment="1">
      <alignment vertical="center"/>
    </xf>
    <xf numFmtId="166" fontId="25" fillId="0" borderId="17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0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/>
    </xf>
    <xf numFmtId="0" fontId="10" fillId="5" borderId="8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right" vertical="center"/>
    </xf>
    <xf numFmtId="0" fontId="10" fillId="5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8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31" fillId="0" borderId="0" xfId="0" applyFont="1" applyAlignment="1"/>
    <xf numFmtId="0" fontId="31" fillId="0" borderId="4" xfId="0" applyFont="1" applyBorder="1" applyAlignment="1"/>
    <xf numFmtId="0" fontId="27" fillId="0" borderId="0" xfId="0" applyFont="1" applyBorder="1" applyAlignment="1">
      <alignment horizontal="left"/>
    </xf>
    <xf numFmtId="0" fontId="31" fillId="0" borderId="5" xfId="0" applyFont="1" applyBorder="1" applyAlignment="1"/>
    <xf numFmtId="0" fontId="31" fillId="0" borderId="14" xfId="0" applyFont="1" applyBorder="1" applyAlignment="1"/>
    <xf numFmtId="0" fontId="31" fillId="0" borderId="0" xfId="0" applyFont="1" applyBorder="1" applyAlignment="1"/>
    <xf numFmtId="166" fontId="31" fillId="0" borderId="0" xfId="0" applyNumberFormat="1" applyFont="1" applyBorder="1" applyAlignment="1"/>
    <xf numFmtId="166" fontId="31" fillId="0" borderId="15" xfId="0" applyNumberFormat="1" applyFont="1" applyBorder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4" fillId="0" borderId="25" xfId="0" applyFont="1" applyBorder="1" applyAlignment="1">
      <alignment horizontal="left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4" fillId="0" borderId="17" xfId="0" applyFont="1" applyBorder="1" applyAlignment="1">
      <alignment horizontal="center" vertical="center"/>
    </xf>
    <xf numFmtId="166" fontId="14" fillId="0" borderId="17" xfId="0" applyNumberFormat="1" applyFont="1" applyBorder="1" applyAlignment="1">
      <alignment vertical="center"/>
    </xf>
    <xf numFmtId="166" fontId="14" fillId="0" borderId="18" xfId="0" applyNumberFormat="1" applyFont="1" applyBorder="1" applyAlignment="1">
      <alignment vertical="center"/>
    </xf>
    <xf numFmtId="0" fontId="0" fillId="0" borderId="20" xfId="0" applyBorder="1"/>
    <xf numFmtId="49" fontId="0" fillId="0" borderId="25" xfId="0" applyNumberFormat="1" applyBorder="1" applyAlignment="1" applyProtection="1">
      <alignment horizontal="left" vertical="center" wrapText="1"/>
      <protection locked="0"/>
    </xf>
    <xf numFmtId="4" fontId="20" fillId="0" borderId="0" xfId="0" applyNumberFormat="1" applyFont="1" applyBorder="1" applyAlignment="1">
      <alignment vertical="center"/>
    </xf>
    <xf numFmtId="4" fontId="20" fillId="5" borderId="0" xfId="0" applyNumberFormat="1" applyFont="1" applyFill="1" applyBorder="1" applyAlignment="1">
      <alignment vertical="center"/>
    </xf>
    <xf numFmtId="4" fontId="20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/>
    </xf>
    <xf numFmtId="4" fontId="10" fillId="4" borderId="10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164" fontId="14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vertical="center"/>
    </xf>
    <xf numFmtId="4" fontId="13" fillId="0" borderId="7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top" wrapText="1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4" fontId="28" fillId="0" borderId="17" xfId="0" applyNumberFormat="1" applyFont="1" applyBorder="1" applyAlignment="1"/>
    <xf numFmtId="165" fontId="9" fillId="0" borderId="0" xfId="0" applyNumberFormat="1" applyFont="1" applyBorder="1" applyAlignment="1">
      <alignment horizontal="left" vertical="center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/>
    <xf numFmtId="4" fontId="27" fillId="0" borderId="0" xfId="0" applyNumberFormat="1" applyFont="1" applyBorder="1" applyAlignment="1"/>
    <xf numFmtId="4" fontId="27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8" fillId="0" borderId="0" xfId="0" applyFont="1" applyBorder="1" applyAlignment="1" applyProtection="1">
      <alignment horizontal="left" vertical="center"/>
      <protection locked="0"/>
    </xf>
    <xf numFmtId="4" fontId="28" fillId="0" borderId="0" xfId="0" applyNumberFormat="1" applyFont="1" applyBorder="1" applyAlignment="1" applyProtection="1">
      <alignment vertical="center"/>
      <protection locked="0"/>
    </xf>
    <xf numFmtId="4" fontId="10" fillId="5" borderId="10" xfId="0" applyNumberFormat="1" applyFont="1" applyFill="1" applyBorder="1" applyAlignment="1">
      <alignment vertical="center"/>
    </xf>
    <xf numFmtId="0" fontId="9" fillId="5" borderId="0" xfId="0" applyFont="1" applyFill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4" fillId="2" borderId="0" xfId="1" applyFont="1" applyFill="1" applyBorder="1" applyAlignment="1" applyProtection="1">
      <alignment horizontal="center" vertical="center"/>
    </xf>
    <xf numFmtId="49" fontId="9" fillId="0" borderId="0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270000</xdr:colOff>
      <xdr:row>1</xdr:row>
      <xdr:rowOff>3300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70000" cy="270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75760" cy="275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zoomScaleNormal="100" workbookViewId="0">
      <pane ySplit="1" topLeftCell="A81" activePane="bottomLeft" state="frozen"/>
      <selection pane="bottomLeft" activeCell="Y26" sqref="Y2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58" max="70" width="8.6640625" customWidth="1"/>
    <col min="71" max="89" width="9.33203125" hidden="1" customWidth="1"/>
    <col min="90" max="1025" width="8.6640625" customWidth="1"/>
  </cols>
  <sheetData>
    <row r="1" spans="1:73" ht="21.4" customHeight="1" x14ac:dyDescent="0.3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6" t="s">
        <v>4</v>
      </c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7" t="s">
        <v>5</v>
      </c>
      <c r="BU1" s="7" t="s">
        <v>5</v>
      </c>
    </row>
    <row r="2" spans="1:73" ht="36.950000000000003" customHeight="1" x14ac:dyDescent="0.3">
      <c r="C2" s="179" t="s">
        <v>6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180" t="s">
        <v>7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8" t="s">
        <v>8</v>
      </c>
      <c r="BT2" s="8" t="s">
        <v>9</v>
      </c>
    </row>
    <row r="3" spans="1:73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1"/>
      <c r="BS3" s="8" t="s">
        <v>10</v>
      </c>
      <c r="BT3" s="8" t="s">
        <v>11</v>
      </c>
    </row>
    <row r="4" spans="1:73" ht="36.950000000000003" customHeight="1" x14ac:dyDescent="0.3">
      <c r="B4" s="12"/>
      <c r="C4" s="172" t="s">
        <v>12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3"/>
      <c r="AS4" s="14" t="s">
        <v>13</v>
      </c>
      <c r="BS4" s="8" t="s">
        <v>14</v>
      </c>
    </row>
    <row r="5" spans="1:73" ht="14.45" customHeight="1" x14ac:dyDescent="0.3">
      <c r="B5" s="12"/>
      <c r="C5" s="15"/>
      <c r="D5" s="16" t="s">
        <v>15</v>
      </c>
      <c r="E5" s="15"/>
      <c r="F5" s="15"/>
      <c r="G5" s="15"/>
      <c r="H5" s="15"/>
      <c r="I5" s="15"/>
      <c r="J5" s="15"/>
      <c r="K5" s="181" t="s">
        <v>16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5"/>
      <c r="AQ5" s="13"/>
      <c r="BS5" s="8" t="s">
        <v>8</v>
      </c>
    </row>
    <row r="6" spans="1:73" ht="36.950000000000003" customHeight="1" x14ac:dyDescent="0.3">
      <c r="B6" s="12"/>
      <c r="C6" s="15"/>
      <c r="D6" s="18" t="s">
        <v>17</v>
      </c>
      <c r="E6" s="15"/>
      <c r="F6" s="15"/>
      <c r="G6" s="15"/>
      <c r="H6" s="15"/>
      <c r="I6" s="15"/>
      <c r="J6" s="15"/>
      <c r="K6" s="182" t="s">
        <v>52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5"/>
      <c r="AQ6" s="13"/>
      <c r="BS6" s="8" t="s">
        <v>8</v>
      </c>
    </row>
    <row r="7" spans="1:73" ht="14.45" customHeight="1" x14ac:dyDescent="0.3">
      <c r="B7" s="12"/>
      <c r="C7" s="15"/>
      <c r="D7" s="19" t="s">
        <v>18</v>
      </c>
      <c r="E7" s="15"/>
      <c r="F7" s="15"/>
      <c r="G7" s="15"/>
      <c r="H7" s="15"/>
      <c r="I7" s="15"/>
      <c r="J7" s="15"/>
      <c r="K7" s="17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9" t="s">
        <v>19</v>
      </c>
      <c r="AL7" s="15"/>
      <c r="AM7" s="15"/>
      <c r="AN7" s="17"/>
      <c r="AO7" s="15"/>
      <c r="AP7" s="15"/>
      <c r="AQ7" s="13"/>
      <c r="BS7" s="8" t="s">
        <v>8</v>
      </c>
    </row>
    <row r="8" spans="1:73" ht="14.45" customHeight="1" x14ac:dyDescent="0.3">
      <c r="B8" s="12"/>
      <c r="C8" s="15"/>
      <c r="D8" s="19" t="s">
        <v>20</v>
      </c>
      <c r="E8" s="15"/>
      <c r="F8" s="15"/>
      <c r="G8" s="15"/>
      <c r="H8" s="15"/>
      <c r="I8" s="15"/>
      <c r="J8" s="15"/>
      <c r="K8" s="17" t="s">
        <v>21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9" t="s">
        <v>22</v>
      </c>
      <c r="AL8" s="15"/>
      <c r="AM8" s="15"/>
      <c r="AN8" s="20">
        <f ca="1">TODAY()</f>
        <v>44070</v>
      </c>
      <c r="AO8" s="15"/>
      <c r="AP8" s="15"/>
      <c r="AQ8" s="13"/>
      <c r="BS8" s="8" t="s">
        <v>8</v>
      </c>
    </row>
    <row r="9" spans="1:73" ht="14.45" customHeight="1" x14ac:dyDescent="0.3">
      <c r="B9" s="12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3"/>
      <c r="BS9" s="8" t="s">
        <v>8</v>
      </c>
    </row>
    <row r="10" spans="1:73" ht="14.45" customHeight="1" x14ac:dyDescent="0.3">
      <c r="B10" s="12"/>
      <c r="C10" s="15"/>
      <c r="D10" s="19" t="s">
        <v>23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9" t="s">
        <v>24</v>
      </c>
      <c r="AL10" s="15"/>
      <c r="AM10" s="15"/>
      <c r="AN10" s="17"/>
      <c r="AO10" s="15"/>
      <c r="AP10" s="15"/>
      <c r="AQ10" s="13"/>
      <c r="BS10" s="8" t="s">
        <v>8</v>
      </c>
    </row>
    <row r="11" spans="1:73" ht="18.399999999999999" customHeight="1" x14ac:dyDescent="0.3">
      <c r="B11" s="12"/>
      <c r="C11" s="15"/>
      <c r="D11" s="15"/>
      <c r="E11" s="17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9" t="s">
        <v>25</v>
      </c>
      <c r="AL11" s="15"/>
      <c r="AM11" s="15"/>
      <c r="AN11" s="17"/>
      <c r="AO11" s="15"/>
      <c r="AP11" s="15"/>
      <c r="AQ11" s="13"/>
      <c r="BS11" s="8" t="s">
        <v>8</v>
      </c>
    </row>
    <row r="12" spans="1:73" ht="6.95" customHeight="1" x14ac:dyDescent="0.3">
      <c r="B12" s="12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3"/>
      <c r="BS12" s="8" t="s">
        <v>8</v>
      </c>
    </row>
    <row r="13" spans="1:73" ht="14.45" customHeight="1" x14ac:dyDescent="0.3">
      <c r="B13" s="12"/>
      <c r="C13" s="15"/>
      <c r="D13" s="19" t="s">
        <v>26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9" t="s">
        <v>24</v>
      </c>
      <c r="AL13" s="15"/>
      <c r="AM13" s="15"/>
      <c r="AN13" s="17"/>
      <c r="AO13" s="15"/>
      <c r="AP13" s="15"/>
      <c r="AQ13" s="13"/>
      <c r="BS13" s="8" t="s">
        <v>8</v>
      </c>
    </row>
    <row r="14" spans="1:73" ht="15" x14ac:dyDescent="0.3">
      <c r="B14" s="12"/>
      <c r="C14" s="15"/>
      <c r="D14" s="15"/>
      <c r="E14" s="17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9" t="s">
        <v>25</v>
      </c>
      <c r="AL14" s="15"/>
      <c r="AM14" s="15"/>
      <c r="AN14" s="17"/>
      <c r="AO14" s="15"/>
      <c r="AP14" s="15"/>
      <c r="AQ14" s="13"/>
      <c r="BS14" s="8" t="s">
        <v>8</v>
      </c>
    </row>
    <row r="15" spans="1:73" ht="6.95" customHeight="1" x14ac:dyDescent="0.3">
      <c r="B15" s="12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3"/>
      <c r="BS15" s="8" t="s">
        <v>5</v>
      </c>
    </row>
    <row r="16" spans="1:73" ht="14.45" customHeight="1" x14ac:dyDescent="0.3">
      <c r="B16" s="12"/>
      <c r="C16" s="15"/>
      <c r="D16" s="19" t="s">
        <v>27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9" t="s">
        <v>24</v>
      </c>
      <c r="AL16" s="15"/>
      <c r="AM16" s="15"/>
      <c r="AN16" s="17"/>
      <c r="AO16" s="15"/>
      <c r="AP16" s="15"/>
      <c r="AQ16" s="13"/>
      <c r="BS16" s="8" t="s">
        <v>5</v>
      </c>
    </row>
    <row r="17" spans="2:71" ht="18.399999999999999" customHeight="1" x14ac:dyDescent="0.3">
      <c r="B17" s="12"/>
      <c r="C17" s="15"/>
      <c r="D17" s="15"/>
      <c r="E17" s="17" t="s">
        <v>28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9" t="s">
        <v>25</v>
      </c>
      <c r="AL17" s="15"/>
      <c r="AM17" s="15"/>
      <c r="AN17" s="17"/>
      <c r="AO17" s="15"/>
      <c r="AP17" s="15"/>
      <c r="AQ17" s="13"/>
      <c r="BS17" s="8" t="s">
        <v>29</v>
      </c>
    </row>
    <row r="18" spans="2:71" ht="6.95" customHeight="1" x14ac:dyDescent="0.3">
      <c r="B18" s="12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3"/>
      <c r="BS18" s="8" t="s">
        <v>10</v>
      </c>
    </row>
    <row r="19" spans="2:71" ht="14.45" customHeight="1" x14ac:dyDescent="0.3">
      <c r="B19" s="12"/>
      <c r="C19" s="15"/>
      <c r="D19" s="19" t="s">
        <v>30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9" t="s">
        <v>24</v>
      </c>
      <c r="AL19" s="15"/>
      <c r="AM19" s="15"/>
      <c r="AN19" s="17"/>
      <c r="AO19" s="15"/>
      <c r="AP19" s="15"/>
      <c r="AQ19" s="13"/>
      <c r="BS19" s="8" t="s">
        <v>10</v>
      </c>
    </row>
    <row r="20" spans="2:71" ht="18.399999999999999" customHeight="1" x14ac:dyDescent="0.3">
      <c r="B20" s="12"/>
      <c r="C20" s="15"/>
      <c r="D20" s="15"/>
      <c r="E20" s="17" t="s">
        <v>28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9" t="s">
        <v>25</v>
      </c>
      <c r="AL20" s="15"/>
      <c r="AM20" s="15"/>
      <c r="AN20" s="17"/>
      <c r="AO20" s="15"/>
      <c r="AP20" s="15"/>
      <c r="AQ20" s="13"/>
    </row>
    <row r="21" spans="2:71" ht="6.95" customHeight="1" x14ac:dyDescent="0.3">
      <c r="B21" s="12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3"/>
    </row>
    <row r="22" spans="2:71" ht="15" x14ac:dyDescent="0.3">
      <c r="B22" s="12"/>
      <c r="C22" s="15"/>
      <c r="D22" s="19" t="s">
        <v>31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3"/>
    </row>
    <row r="23" spans="2:71" ht="16.5" customHeight="1" x14ac:dyDescent="0.3">
      <c r="B23" s="12"/>
      <c r="C23" s="15"/>
      <c r="D23" s="15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5"/>
      <c r="AP23" s="15"/>
      <c r="AQ23" s="13"/>
    </row>
    <row r="24" spans="2:71" ht="6.95" customHeight="1" x14ac:dyDescent="0.3">
      <c r="B24" s="12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3"/>
    </row>
    <row r="25" spans="2:71" ht="6.95" customHeight="1" x14ac:dyDescent="0.3">
      <c r="B25" s="12"/>
      <c r="C25" s="15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15"/>
      <c r="AQ25" s="13"/>
    </row>
    <row r="26" spans="2:71" ht="14.45" customHeight="1" x14ac:dyDescent="0.3">
      <c r="B26" s="12"/>
      <c r="C26" s="15"/>
      <c r="D26" s="22" t="s">
        <v>32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77">
        <f>ROUND(AG87,0)</f>
        <v>0</v>
      </c>
      <c r="AL26" s="177"/>
      <c r="AM26" s="177"/>
      <c r="AN26" s="177"/>
      <c r="AO26" s="177"/>
      <c r="AP26" s="15"/>
      <c r="AQ26" s="13"/>
    </row>
    <row r="27" spans="2:71" ht="14.45" customHeight="1" x14ac:dyDescent="0.3">
      <c r="B27" s="12"/>
      <c r="C27" s="15"/>
      <c r="D27" s="22" t="s">
        <v>33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77">
        <f>ROUND(AG90,0)</f>
        <v>0</v>
      </c>
      <c r="AL27" s="177"/>
      <c r="AM27" s="177"/>
      <c r="AN27" s="177"/>
      <c r="AO27" s="177"/>
      <c r="AP27" s="15"/>
      <c r="AQ27" s="13"/>
    </row>
    <row r="28" spans="2:71" s="23" customFormat="1" ht="6.95" customHeight="1" x14ac:dyDescent="0.3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6"/>
    </row>
    <row r="29" spans="2:71" s="23" customFormat="1" ht="25.9" customHeight="1" x14ac:dyDescent="0.3">
      <c r="B29" s="24"/>
      <c r="C29" s="25"/>
      <c r="D29" s="27" t="s">
        <v>34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178">
        <f>ROUND(AK26+AK27,0)</f>
        <v>0</v>
      </c>
      <c r="AL29" s="178"/>
      <c r="AM29" s="178"/>
      <c r="AN29" s="178"/>
      <c r="AO29" s="178"/>
      <c r="AP29" s="25"/>
      <c r="AQ29" s="26"/>
    </row>
    <row r="30" spans="2:71" s="23" customFormat="1" ht="6.95" customHeight="1" x14ac:dyDescent="0.3"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6"/>
    </row>
    <row r="31" spans="2:71" s="29" customFormat="1" ht="14.45" customHeight="1" x14ac:dyDescent="0.3">
      <c r="B31" s="30"/>
      <c r="C31" s="31"/>
      <c r="D31" s="32" t="s">
        <v>35</v>
      </c>
      <c r="E31" s="31"/>
      <c r="F31" s="32" t="s">
        <v>38</v>
      </c>
      <c r="G31" s="31"/>
      <c r="H31" s="31"/>
      <c r="I31" s="31"/>
      <c r="J31" s="31"/>
      <c r="K31" s="31"/>
      <c r="L31" s="174">
        <v>0.15</v>
      </c>
      <c r="M31" s="174"/>
      <c r="N31" s="174"/>
      <c r="O31" s="174"/>
      <c r="P31" s="31"/>
      <c r="Q31" s="31"/>
      <c r="R31" s="31"/>
      <c r="S31" s="31"/>
      <c r="T31" s="34" t="s">
        <v>37</v>
      </c>
      <c r="U31" s="31"/>
      <c r="V31" s="31"/>
      <c r="W31" s="175">
        <f>ROUND(AZ87+SUM(CD91),0)</f>
        <v>0</v>
      </c>
      <c r="X31" s="175"/>
      <c r="Y31" s="175"/>
      <c r="Z31" s="175"/>
      <c r="AA31" s="175"/>
      <c r="AB31" s="175"/>
      <c r="AC31" s="175"/>
      <c r="AD31" s="175"/>
      <c r="AE31" s="175"/>
      <c r="AF31" s="31"/>
      <c r="AG31" s="31"/>
      <c r="AH31" s="31"/>
      <c r="AI31" s="31"/>
      <c r="AJ31" s="31"/>
      <c r="AK31" s="175">
        <f>ROUND(AV87+SUM(BY91),0)</f>
        <v>0</v>
      </c>
      <c r="AL31" s="175"/>
      <c r="AM31" s="175"/>
      <c r="AN31" s="175"/>
      <c r="AO31" s="175"/>
      <c r="AP31" s="31"/>
      <c r="AQ31" s="35"/>
    </row>
    <row r="32" spans="2:71" s="29" customFormat="1" ht="14.45" customHeight="1" x14ac:dyDescent="0.3">
      <c r="B32" s="30"/>
      <c r="C32" s="31"/>
      <c r="D32" s="31"/>
      <c r="E32" s="31"/>
      <c r="F32" s="32" t="s">
        <v>36</v>
      </c>
      <c r="G32" s="31"/>
      <c r="H32" s="31"/>
      <c r="I32" s="31"/>
      <c r="J32" s="31"/>
      <c r="K32" s="31"/>
      <c r="L32" s="174">
        <v>0.21</v>
      </c>
      <c r="M32" s="174"/>
      <c r="N32" s="174"/>
      <c r="O32" s="174"/>
      <c r="P32" s="31"/>
      <c r="Q32" s="31"/>
      <c r="R32" s="31"/>
      <c r="S32" s="31"/>
      <c r="T32" s="34" t="s">
        <v>37</v>
      </c>
      <c r="U32" s="31"/>
      <c r="V32" s="31"/>
      <c r="W32" s="175">
        <f>ROUND(BA87+SUM(CE91),0)</f>
        <v>0</v>
      </c>
      <c r="X32" s="175"/>
      <c r="Y32" s="175"/>
      <c r="Z32" s="175"/>
      <c r="AA32" s="175"/>
      <c r="AB32" s="175"/>
      <c r="AC32" s="175"/>
      <c r="AD32" s="175"/>
      <c r="AE32" s="175"/>
      <c r="AF32" s="31"/>
      <c r="AG32" s="31"/>
      <c r="AH32" s="31"/>
      <c r="AI32" s="31"/>
      <c r="AJ32" s="31"/>
      <c r="AK32" s="175">
        <f>ROUND(AW87+SUM(BZ91),0)</f>
        <v>0</v>
      </c>
      <c r="AL32" s="175"/>
      <c r="AM32" s="175"/>
      <c r="AN32" s="175"/>
      <c r="AO32" s="175"/>
      <c r="AP32" s="31"/>
      <c r="AQ32" s="35"/>
    </row>
    <row r="33" spans="2:43" s="29" customFormat="1" ht="14.45" hidden="1" customHeight="1" x14ac:dyDescent="0.3">
      <c r="B33" s="30"/>
      <c r="C33" s="31"/>
      <c r="D33" s="31"/>
      <c r="E33" s="31"/>
      <c r="F33" s="32" t="s">
        <v>39</v>
      </c>
      <c r="G33" s="31"/>
      <c r="H33" s="31"/>
      <c r="I33" s="31"/>
      <c r="J33" s="31"/>
      <c r="K33" s="31"/>
      <c r="L33" s="174">
        <v>0.21</v>
      </c>
      <c r="M33" s="174"/>
      <c r="N33" s="174"/>
      <c r="O33" s="174"/>
      <c r="P33" s="31"/>
      <c r="Q33" s="31"/>
      <c r="R33" s="31"/>
      <c r="S33" s="31"/>
      <c r="T33" s="34" t="s">
        <v>37</v>
      </c>
      <c r="U33" s="31"/>
      <c r="V33" s="31"/>
      <c r="W33" s="175">
        <f>ROUND(BB87+SUM(CF91),0)</f>
        <v>0</v>
      </c>
      <c r="X33" s="175"/>
      <c r="Y33" s="175"/>
      <c r="Z33" s="175"/>
      <c r="AA33" s="175"/>
      <c r="AB33" s="175"/>
      <c r="AC33" s="175"/>
      <c r="AD33" s="175"/>
      <c r="AE33" s="175"/>
      <c r="AF33" s="31"/>
      <c r="AG33" s="31"/>
      <c r="AH33" s="31"/>
      <c r="AI33" s="31"/>
      <c r="AJ33" s="31"/>
      <c r="AK33" s="175">
        <v>0</v>
      </c>
      <c r="AL33" s="175"/>
      <c r="AM33" s="175"/>
      <c r="AN33" s="175"/>
      <c r="AO33" s="175"/>
      <c r="AP33" s="31"/>
      <c r="AQ33" s="35"/>
    </row>
    <row r="34" spans="2:43" s="29" customFormat="1" ht="14.45" hidden="1" customHeight="1" x14ac:dyDescent="0.3">
      <c r="B34" s="30"/>
      <c r="C34" s="31"/>
      <c r="D34" s="31"/>
      <c r="E34" s="31"/>
      <c r="F34" s="32" t="s">
        <v>40</v>
      </c>
      <c r="G34" s="31"/>
      <c r="H34" s="31"/>
      <c r="I34" s="31"/>
      <c r="J34" s="31"/>
      <c r="K34" s="31"/>
      <c r="L34" s="174">
        <v>0.15</v>
      </c>
      <c r="M34" s="174"/>
      <c r="N34" s="174"/>
      <c r="O34" s="174"/>
      <c r="P34" s="31"/>
      <c r="Q34" s="31"/>
      <c r="R34" s="31"/>
      <c r="S34" s="31"/>
      <c r="T34" s="34" t="s">
        <v>37</v>
      </c>
      <c r="U34" s="31"/>
      <c r="V34" s="31"/>
      <c r="W34" s="175">
        <f>ROUND(BC87+SUM(CG91),0)</f>
        <v>0</v>
      </c>
      <c r="X34" s="175"/>
      <c r="Y34" s="175"/>
      <c r="Z34" s="175"/>
      <c r="AA34" s="175"/>
      <c r="AB34" s="175"/>
      <c r="AC34" s="175"/>
      <c r="AD34" s="175"/>
      <c r="AE34" s="175"/>
      <c r="AF34" s="31"/>
      <c r="AG34" s="31"/>
      <c r="AH34" s="31"/>
      <c r="AI34" s="31"/>
      <c r="AJ34" s="31"/>
      <c r="AK34" s="175">
        <v>0</v>
      </c>
      <c r="AL34" s="175"/>
      <c r="AM34" s="175"/>
      <c r="AN34" s="175"/>
      <c r="AO34" s="175"/>
      <c r="AP34" s="31"/>
      <c r="AQ34" s="35"/>
    </row>
    <row r="35" spans="2:43" s="29" customFormat="1" ht="14.45" hidden="1" customHeight="1" x14ac:dyDescent="0.3">
      <c r="B35" s="30"/>
      <c r="C35" s="31"/>
      <c r="D35" s="31"/>
      <c r="E35" s="31"/>
      <c r="F35" s="32" t="s">
        <v>41</v>
      </c>
      <c r="G35" s="31"/>
      <c r="H35" s="31"/>
      <c r="I35" s="31"/>
      <c r="J35" s="31"/>
      <c r="K35" s="31"/>
      <c r="L35" s="174">
        <v>0</v>
      </c>
      <c r="M35" s="174"/>
      <c r="N35" s="174"/>
      <c r="O35" s="174"/>
      <c r="P35" s="31"/>
      <c r="Q35" s="31"/>
      <c r="R35" s="31"/>
      <c r="S35" s="31"/>
      <c r="T35" s="34" t="s">
        <v>37</v>
      </c>
      <c r="U35" s="31"/>
      <c r="V35" s="31"/>
      <c r="W35" s="175">
        <f>ROUND(BD87+SUM(CH91),0)</f>
        <v>0</v>
      </c>
      <c r="X35" s="175"/>
      <c r="Y35" s="175"/>
      <c r="Z35" s="175"/>
      <c r="AA35" s="175"/>
      <c r="AB35" s="175"/>
      <c r="AC35" s="175"/>
      <c r="AD35" s="175"/>
      <c r="AE35" s="175"/>
      <c r="AF35" s="31"/>
      <c r="AG35" s="31"/>
      <c r="AH35" s="31"/>
      <c r="AI35" s="31"/>
      <c r="AJ35" s="31"/>
      <c r="AK35" s="175">
        <v>0</v>
      </c>
      <c r="AL35" s="175"/>
      <c r="AM35" s="175"/>
      <c r="AN35" s="175"/>
      <c r="AO35" s="175"/>
      <c r="AP35" s="31"/>
      <c r="AQ35" s="35"/>
    </row>
    <row r="36" spans="2:43" s="23" customFormat="1" ht="6.95" customHeight="1" x14ac:dyDescent="0.3"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6"/>
    </row>
    <row r="37" spans="2:43" s="23" customFormat="1" ht="25.9" customHeight="1" x14ac:dyDescent="0.3">
      <c r="B37" s="24"/>
      <c r="C37" s="36"/>
      <c r="D37" s="37" t="s">
        <v>42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9" t="s">
        <v>43</v>
      </c>
      <c r="U37" s="38"/>
      <c r="V37" s="38"/>
      <c r="W37" s="38"/>
      <c r="X37" s="170" t="s">
        <v>44</v>
      </c>
      <c r="Y37" s="170"/>
      <c r="Z37" s="170"/>
      <c r="AA37" s="170"/>
      <c r="AB37" s="170"/>
      <c r="AC37" s="38"/>
      <c r="AD37" s="38"/>
      <c r="AE37" s="38"/>
      <c r="AF37" s="38"/>
      <c r="AG37" s="38"/>
      <c r="AH37" s="38"/>
      <c r="AI37" s="38"/>
      <c r="AJ37" s="38"/>
      <c r="AK37" s="171">
        <f>SUM(AK29:AK35)</f>
        <v>0</v>
      </c>
      <c r="AL37" s="171"/>
      <c r="AM37" s="171"/>
      <c r="AN37" s="171"/>
      <c r="AO37" s="171"/>
      <c r="AP37" s="36"/>
      <c r="AQ37" s="26"/>
    </row>
    <row r="38" spans="2:43" s="23" customFormat="1" ht="14.45" customHeight="1" x14ac:dyDescent="0.3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6"/>
    </row>
    <row r="39" spans="2:43" x14ac:dyDescent="0.3">
      <c r="B39" s="12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3"/>
    </row>
    <row r="40" spans="2:43" x14ac:dyDescent="0.3">
      <c r="B40" s="12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3"/>
    </row>
    <row r="41" spans="2:43" x14ac:dyDescent="0.3">
      <c r="B41" s="12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3"/>
    </row>
    <row r="42" spans="2:43" x14ac:dyDescent="0.3">
      <c r="B42" s="12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3"/>
    </row>
    <row r="43" spans="2:43" x14ac:dyDescent="0.3">
      <c r="B43" s="12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3"/>
    </row>
    <row r="44" spans="2:43" x14ac:dyDescent="0.3">
      <c r="B44" s="12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3"/>
    </row>
    <row r="45" spans="2:43" x14ac:dyDescent="0.3">
      <c r="B45" s="12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3"/>
    </row>
    <row r="46" spans="2:43" x14ac:dyDescent="0.3">
      <c r="B46" s="12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3"/>
    </row>
    <row r="47" spans="2:43" x14ac:dyDescent="0.3">
      <c r="B47" s="12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3"/>
    </row>
    <row r="48" spans="2:43" x14ac:dyDescent="0.3">
      <c r="B48" s="12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3"/>
    </row>
    <row r="49" spans="2:43" s="23" customFormat="1" ht="15" x14ac:dyDescent="0.3">
      <c r="B49" s="24"/>
      <c r="C49" s="25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2"/>
      <c r="AA49" s="25"/>
      <c r="AB49" s="25"/>
      <c r="AC49" s="40" t="s">
        <v>46</v>
      </c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2"/>
      <c r="AP49" s="25"/>
      <c r="AQ49" s="26"/>
    </row>
    <row r="50" spans="2:43" x14ac:dyDescent="0.3">
      <c r="B50" s="12"/>
      <c r="C50" s="15"/>
      <c r="D50" s="43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44"/>
      <c r="AA50" s="15"/>
      <c r="AB50" s="15"/>
      <c r="AC50" s="43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44"/>
      <c r="AP50" s="15"/>
      <c r="AQ50" s="13"/>
    </row>
    <row r="51" spans="2:43" x14ac:dyDescent="0.3">
      <c r="B51" s="12"/>
      <c r="C51" s="15"/>
      <c r="D51" s="43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44"/>
      <c r="AA51" s="15"/>
      <c r="AB51" s="15"/>
      <c r="AC51" s="43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44"/>
      <c r="AP51" s="15"/>
      <c r="AQ51" s="13"/>
    </row>
    <row r="52" spans="2:43" x14ac:dyDescent="0.3">
      <c r="B52" s="12"/>
      <c r="C52" s="15"/>
      <c r="D52" s="43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44"/>
      <c r="AA52" s="15"/>
      <c r="AB52" s="15"/>
      <c r="AC52" s="43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44"/>
      <c r="AP52" s="15"/>
      <c r="AQ52" s="13"/>
    </row>
    <row r="53" spans="2:43" x14ac:dyDescent="0.3">
      <c r="B53" s="12"/>
      <c r="C53" s="15"/>
      <c r="D53" s="43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44"/>
      <c r="AA53" s="15"/>
      <c r="AB53" s="15"/>
      <c r="AC53" s="4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44"/>
      <c r="AP53" s="15"/>
      <c r="AQ53" s="13"/>
    </row>
    <row r="54" spans="2:43" x14ac:dyDescent="0.3">
      <c r="B54" s="12"/>
      <c r="C54" s="15"/>
      <c r="D54" s="43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44"/>
      <c r="AA54" s="15"/>
      <c r="AB54" s="15"/>
      <c r="AC54" s="43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44"/>
      <c r="AP54" s="15"/>
      <c r="AQ54" s="13"/>
    </row>
    <row r="55" spans="2:43" x14ac:dyDescent="0.3">
      <c r="B55" s="12"/>
      <c r="C55" s="15"/>
      <c r="D55" s="43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44"/>
      <c r="AA55" s="15"/>
      <c r="AB55" s="15"/>
      <c r="AC55" s="43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44"/>
      <c r="AP55" s="15"/>
      <c r="AQ55" s="13"/>
    </row>
    <row r="56" spans="2:43" x14ac:dyDescent="0.3">
      <c r="B56" s="12"/>
      <c r="C56" s="15"/>
      <c r="D56" s="43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44"/>
      <c r="AA56" s="15"/>
      <c r="AB56" s="15"/>
      <c r="AC56" s="43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44"/>
      <c r="AP56" s="15"/>
      <c r="AQ56" s="13"/>
    </row>
    <row r="57" spans="2:43" x14ac:dyDescent="0.3">
      <c r="B57" s="12"/>
      <c r="C57" s="15"/>
      <c r="D57" s="43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44"/>
      <c r="AA57" s="15"/>
      <c r="AB57" s="15"/>
      <c r="AC57" s="43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44"/>
      <c r="AP57" s="15"/>
      <c r="AQ57" s="13"/>
    </row>
    <row r="58" spans="2:43" s="23" customFormat="1" ht="15" x14ac:dyDescent="0.3">
      <c r="B58" s="24"/>
      <c r="C58" s="25"/>
      <c r="D58" s="45" t="s">
        <v>47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7" t="s">
        <v>48</v>
      </c>
      <c r="S58" s="46"/>
      <c r="T58" s="46"/>
      <c r="U58" s="46"/>
      <c r="V58" s="46"/>
      <c r="W58" s="46"/>
      <c r="X58" s="46"/>
      <c r="Y58" s="46"/>
      <c r="Z58" s="48"/>
      <c r="AA58" s="25"/>
      <c r="AB58" s="25"/>
      <c r="AC58" s="45" t="s">
        <v>47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7" t="s">
        <v>48</v>
      </c>
      <c r="AN58" s="46"/>
      <c r="AO58" s="48"/>
      <c r="AP58" s="25"/>
      <c r="AQ58" s="26"/>
    </row>
    <row r="59" spans="2:43" x14ac:dyDescent="0.3">
      <c r="B59" s="1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3"/>
    </row>
    <row r="60" spans="2:43" s="23" customFormat="1" ht="15" x14ac:dyDescent="0.3">
      <c r="B60" s="24"/>
      <c r="C60" s="25"/>
      <c r="D60" s="40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2"/>
      <c r="AA60" s="25"/>
      <c r="AB60" s="25"/>
      <c r="AC60" s="40" t="s">
        <v>50</v>
      </c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2"/>
      <c r="AP60" s="25"/>
      <c r="AQ60" s="26"/>
    </row>
    <row r="61" spans="2:43" x14ac:dyDescent="0.3">
      <c r="B61" s="12"/>
      <c r="C61" s="15"/>
      <c r="D61" s="43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44"/>
      <c r="AA61" s="15"/>
      <c r="AB61" s="15"/>
      <c r="AC61" s="43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44"/>
      <c r="AP61" s="15"/>
      <c r="AQ61" s="13"/>
    </row>
    <row r="62" spans="2:43" x14ac:dyDescent="0.3">
      <c r="B62" s="12"/>
      <c r="C62" s="15"/>
      <c r="D62" s="43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44"/>
      <c r="AA62" s="15"/>
      <c r="AB62" s="15"/>
      <c r="AC62" s="43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44"/>
      <c r="AP62" s="15"/>
      <c r="AQ62" s="13"/>
    </row>
    <row r="63" spans="2:43" x14ac:dyDescent="0.3">
      <c r="B63" s="12"/>
      <c r="C63" s="15"/>
      <c r="D63" s="43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44"/>
      <c r="AA63" s="15"/>
      <c r="AB63" s="15"/>
      <c r="AC63" s="43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44"/>
      <c r="AP63" s="15"/>
      <c r="AQ63" s="13"/>
    </row>
    <row r="64" spans="2:43" x14ac:dyDescent="0.3">
      <c r="B64" s="12"/>
      <c r="C64" s="15"/>
      <c r="D64" s="43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44"/>
      <c r="AA64" s="15"/>
      <c r="AB64" s="15"/>
      <c r="AC64" s="43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44"/>
      <c r="AP64" s="15"/>
      <c r="AQ64" s="13"/>
    </row>
    <row r="65" spans="2:43" x14ac:dyDescent="0.3">
      <c r="B65" s="12"/>
      <c r="C65" s="15"/>
      <c r="D65" s="43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44"/>
      <c r="AA65" s="15"/>
      <c r="AB65" s="15"/>
      <c r="AC65" s="43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44"/>
      <c r="AP65" s="15"/>
      <c r="AQ65" s="13"/>
    </row>
    <row r="66" spans="2:43" x14ac:dyDescent="0.3">
      <c r="B66" s="12"/>
      <c r="C66" s="15"/>
      <c r="D66" s="43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44"/>
      <c r="AA66" s="15"/>
      <c r="AB66" s="15"/>
      <c r="AC66" s="43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44"/>
      <c r="AP66" s="15"/>
      <c r="AQ66" s="13"/>
    </row>
    <row r="67" spans="2:43" x14ac:dyDescent="0.3">
      <c r="B67" s="12"/>
      <c r="C67" s="15"/>
      <c r="D67" s="43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44"/>
      <c r="AA67" s="15"/>
      <c r="AB67" s="15"/>
      <c r="AC67" s="43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44"/>
      <c r="AP67" s="15"/>
      <c r="AQ67" s="13"/>
    </row>
    <row r="68" spans="2:43" x14ac:dyDescent="0.3">
      <c r="B68" s="12"/>
      <c r="C68" s="15"/>
      <c r="D68" s="43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44"/>
      <c r="AA68" s="15"/>
      <c r="AB68" s="15"/>
      <c r="AC68" s="43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44"/>
      <c r="AP68" s="15"/>
      <c r="AQ68" s="13"/>
    </row>
    <row r="69" spans="2:43" s="23" customFormat="1" ht="15" x14ac:dyDescent="0.3">
      <c r="B69" s="24"/>
      <c r="C69" s="25"/>
      <c r="D69" s="45" t="s">
        <v>47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7" t="s">
        <v>48</v>
      </c>
      <c r="S69" s="46"/>
      <c r="T69" s="46"/>
      <c r="U69" s="46"/>
      <c r="V69" s="46"/>
      <c r="W69" s="46"/>
      <c r="X69" s="46"/>
      <c r="Y69" s="46"/>
      <c r="Z69" s="48"/>
      <c r="AA69" s="25"/>
      <c r="AB69" s="25"/>
      <c r="AC69" s="45" t="s">
        <v>47</v>
      </c>
      <c r="AD69" s="46"/>
      <c r="AE69" s="46"/>
      <c r="AF69" s="46"/>
      <c r="AG69" s="46"/>
      <c r="AH69" s="46"/>
      <c r="AI69" s="46"/>
      <c r="AJ69" s="46"/>
      <c r="AK69" s="46"/>
      <c r="AL69" s="46"/>
      <c r="AM69" s="47" t="s">
        <v>48</v>
      </c>
      <c r="AN69" s="46"/>
      <c r="AO69" s="48"/>
      <c r="AP69" s="25"/>
      <c r="AQ69" s="26"/>
    </row>
    <row r="70" spans="2:43" s="23" customFormat="1" ht="6.95" customHeight="1" x14ac:dyDescent="0.3">
      <c r="B70" s="24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6"/>
    </row>
    <row r="71" spans="2:43" s="23" customFormat="1" ht="6.95" customHeight="1" x14ac:dyDescent="0.3"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1"/>
    </row>
    <row r="75" spans="2:43" s="23" customFormat="1" ht="6.95" customHeight="1" x14ac:dyDescent="0.3"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4"/>
    </row>
    <row r="76" spans="2:43" s="23" customFormat="1" ht="36.950000000000003" customHeight="1" x14ac:dyDescent="0.3">
      <c r="B76" s="24"/>
      <c r="C76" s="172" t="s">
        <v>51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26"/>
    </row>
    <row r="77" spans="2:43" s="55" customFormat="1" ht="14.45" customHeight="1" x14ac:dyDescent="0.3">
      <c r="B77" s="56"/>
      <c r="C77" s="19" t="s">
        <v>15</v>
      </c>
      <c r="D77" s="57"/>
      <c r="E77" s="57"/>
      <c r="F77" s="57"/>
      <c r="G77" s="57"/>
      <c r="H77" s="57"/>
      <c r="I77" s="57"/>
      <c r="J77" s="57"/>
      <c r="K77" s="57"/>
      <c r="L77" s="57" t="str">
        <f>K5</f>
        <v>100-19</v>
      </c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8"/>
    </row>
    <row r="78" spans="2:43" s="59" customFormat="1" ht="36.950000000000003" customHeight="1" x14ac:dyDescent="0.3">
      <c r="B78" s="60"/>
      <c r="C78" s="61" t="s">
        <v>17</v>
      </c>
      <c r="D78" s="62"/>
      <c r="E78" s="62"/>
      <c r="F78" s="62"/>
      <c r="G78" s="62"/>
      <c r="H78" s="62"/>
      <c r="I78" s="62"/>
      <c r="J78" s="62"/>
      <c r="K78" s="62"/>
      <c r="L78" s="173" t="s">
        <v>52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62"/>
      <c r="AQ78" s="63"/>
    </row>
    <row r="79" spans="2:43" s="23" customFormat="1" ht="6.95" customHeight="1" x14ac:dyDescent="0.3"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6"/>
    </row>
    <row r="80" spans="2:43" s="23" customFormat="1" ht="15" x14ac:dyDescent="0.3">
      <c r="B80" s="24"/>
      <c r="C80" s="19" t="s">
        <v>20</v>
      </c>
      <c r="D80" s="25"/>
      <c r="E80" s="25"/>
      <c r="F80" s="25"/>
      <c r="G80" s="25"/>
      <c r="H80" s="25"/>
      <c r="I80" s="25"/>
      <c r="J80" s="25"/>
      <c r="K80" s="25"/>
      <c r="L80" s="64" t="str">
        <f>IF(K8="","",K8)</f>
        <v>Ostrava</v>
      </c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19" t="s">
        <v>22</v>
      </c>
      <c r="AJ80" s="25"/>
      <c r="AK80" s="25"/>
      <c r="AL80" s="25"/>
      <c r="AM80" s="65"/>
      <c r="AN80" s="25"/>
      <c r="AO80" s="25"/>
      <c r="AP80" s="25"/>
      <c r="AQ80" s="26"/>
    </row>
    <row r="81" spans="1:76" s="23" customFormat="1" ht="6.95" customHeight="1" x14ac:dyDescent="0.3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6"/>
    </row>
    <row r="82" spans="1:76" s="23" customFormat="1" ht="15" x14ac:dyDescent="0.3">
      <c r="B82" s="24"/>
      <c r="C82" s="19" t="s">
        <v>23</v>
      </c>
      <c r="D82" s="25"/>
      <c r="E82" s="25"/>
      <c r="F82" s="25"/>
      <c r="G82" s="25"/>
      <c r="H82" s="25"/>
      <c r="I82" s="25"/>
      <c r="J82" s="25"/>
      <c r="K82" s="25"/>
      <c r="L82" s="57" t="str">
        <f>IF(E11= "","",E11)</f>
        <v/>
      </c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19" t="s">
        <v>27</v>
      </c>
      <c r="AJ82" s="25"/>
      <c r="AK82" s="25"/>
      <c r="AL82" s="25"/>
      <c r="AM82" s="166" t="str">
        <f>IF(E17="","",E17)</f>
        <v xml:space="preserve"> </v>
      </c>
      <c r="AN82" s="166"/>
      <c r="AO82" s="166"/>
      <c r="AP82" s="166"/>
      <c r="AQ82" s="26"/>
      <c r="AS82" s="165" t="s">
        <v>53</v>
      </c>
      <c r="AT82" s="165"/>
      <c r="AU82" s="41"/>
      <c r="AV82" s="41"/>
      <c r="AW82" s="41"/>
      <c r="AX82" s="41"/>
      <c r="AY82" s="41"/>
      <c r="AZ82" s="41"/>
      <c r="BA82" s="41"/>
      <c r="BB82" s="41"/>
      <c r="BC82" s="41"/>
      <c r="BD82" s="42"/>
    </row>
    <row r="83" spans="1:76" s="23" customFormat="1" ht="15" x14ac:dyDescent="0.3">
      <c r="B83" s="24"/>
      <c r="C83" s="19" t="s">
        <v>26</v>
      </c>
      <c r="D83" s="25"/>
      <c r="E83" s="25"/>
      <c r="F83" s="25"/>
      <c r="G83" s="25"/>
      <c r="H83" s="25"/>
      <c r="I83" s="25"/>
      <c r="J83" s="25"/>
      <c r="K83" s="25"/>
      <c r="L83" s="57" t="str">
        <f>IF(E14="","",E14)</f>
        <v/>
      </c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19" t="s">
        <v>30</v>
      </c>
      <c r="AJ83" s="25"/>
      <c r="AK83" s="25"/>
      <c r="AL83" s="25"/>
      <c r="AM83" s="166" t="str">
        <f>IF(E20="","",E20)</f>
        <v xml:space="preserve"> </v>
      </c>
      <c r="AN83" s="166"/>
      <c r="AO83" s="166"/>
      <c r="AP83" s="166"/>
      <c r="AQ83" s="26"/>
      <c r="AS83" s="165"/>
      <c r="AT83" s="165"/>
      <c r="AU83" s="25"/>
      <c r="AV83" s="25"/>
      <c r="AW83" s="25"/>
      <c r="AX83" s="25"/>
      <c r="AY83" s="25"/>
      <c r="AZ83" s="25"/>
      <c r="BA83" s="25"/>
      <c r="BB83" s="25"/>
      <c r="BC83" s="25"/>
      <c r="BD83" s="66"/>
    </row>
    <row r="84" spans="1:76" s="23" customFormat="1" ht="10.9" customHeight="1" x14ac:dyDescent="0.3">
      <c r="B84" s="2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6"/>
      <c r="AS84" s="165"/>
      <c r="AT84" s="165"/>
      <c r="AU84" s="25"/>
      <c r="AV84" s="25"/>
      <c r="AW84" s="25"/>
      <c r="AX84" s="25"/>
      <c r="AY84" s="25"/>
      <c r="AZ84" s="25"/>
      <c r="BA84" s="25"/>
      <c r="BB84" s="25"/>
      <c r="BC84" s="25"/>
      <c r="BD84" s="66"/>
    </row>
    <row r="85" spans="1:76" s="23" customFormat="1" ht="29.25" customHeight="1" x14ac:dyDescent="0.3">
      <c r="B85" s="24"/>
      <c r="C85" s="167" t="s">
        <v>54</v>
      </c>
      <c r="D85" s="167"/>
      <c r="E85" s="167"/>
      <c r="F85" s="167"/>
      <c r="G85" s="167"/>
      <c r="H85" s="67"/>
      <c r="I85" s="168" t="s">
        <v>55</v>
      </c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56</v>
      </c>
      <c r="AH85" s="168"/>
      <c r="AI85" s="168"/>
      <c r="AJ85" s="168"/>
      <c r="AK85" s="168"/>
      <c r="AL85" s="168"/>
      <c r="AM85" s="168"/>
      <c r="AN85" s="169" t="s">
        <v>57</v>
      </c>
      <c r="AO85" s="169"/>
      <c r="AP85" s="169"/>
      <c r="AQ85" s="26"/>
      <c r="AS85" s="68" t="s">
        <v>58</v>
      </c>
      <c r="AT85" s="69" t="s">
        <v>59</v>
      </c>
      <c r="AU85" s="69" t="s">
        <v>60</v>
      </c>
      <c r="AV85" s="69" t="s">
        <v>61</v>
      </c>
      <c r="AW85" s="69" t="s">
        <v>62</v>
      </c>
      <c r="AX85" s="69" t="s">
        <v>63</v>
      </c>
      <c r="AY85" s="69" t="s">
        <v>64</v>
      </c>
      <c r="AZ85" s="69" t="s">
        <v>65</v>
      </c>
      <c r="BA85" s="69" t="s">
        <v>66</v>
      </c>
      <c r="BB85" s="69" t="s">
        <v>67</v>
      </c>
      <c r="BC85" s="69" t="s">
        <v>68</v>
      </c>
      <c r="BD85" s="70" t="s">
        <v>69</v>
      </c>
    </row>
    <row r="86" spans="1:76" s="23" customFormat="1" ht="10.9" customHeight="1" x14ac:dyDescent="0.3">
      <c r="B86" s="2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6"/>
      <c r="AS86" s="7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2"/>
    </row>
    <row r="87" spans="1:76" s="59" customFormat="1" ht="32.450000000000003" customHeight="1" x14ac:dyDescent="0.3">
      <c r="B87" s="60"/>
      <c r="C87" s="72" t="s">
        <v>70</v>
      </c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162">
        <f>ROUND(AG88,0)</f>
        <v>0</v>
      </c>
      <c r="AH87" s="162"/>
      <c r="AI87" s="162"/>
      <c r="AJ87" s="162"/>
      <c r="AK87" s="162"/>
      <c r="AL87" s="162"/>
      <c r="AM87" s="162"/>
      <c r="AN87" s="160">
        <f>SUM(AG87,AT87)</f>
        <v>0</v>
      </c>
      <c r="AO87" s="160"/>
      <c r="AP87" s="160"/>
      <c r="AQ87" s="63"/>
      <c r="AS87" s="74">
        <f>ROUND(AS88,0)</f>
        <v>0</v>
      </c>
      <c r="AT87" s="75">
        <f>ROUND(SUM(AV87:AW87),0)</f>
        <v>0</v>
      </c>
      <c r="AU87" s="76">
        <f>ROUND(AU88,5)</f>
        <v>20.311</v>
      </c>
      <c r="AV87" s="75">
        <f>ROUND(AZ87*L31,0)</f>
        <v>0</v>
      </c>
      <c r="AW87" s="75">
        <f>ROUND(BA87*L32,0)</f>
        <v>0</v>
      </c>
      <c r="AX87" s="75">
        <f>ROUND(BB87*L31,0)</f>
        <v>0</v>
      </c>
      <c r="AY87" s="75">
        <f>ROUND(BC87*L32,0)</f>
        <v>0</v>
      </c>
      <c r="AZ87" s="75">
        <f>ROUND(AZ88,0)</f>
        <v>0</v>
      </c>
      <c r="BA87" s="75">
        <f>ROUND(BA88,0)</f>
        <v>0</v>
      </c>
      <c r="BB87" s="75">
        <f>ROUND(BB88,0)</f>
        <v>0</v>
      </c>
      <c r="BC87" s="75">
        <f>ROUND(BC88,0)</f>
        <v>0</v>
      </c>
      <c r="BD87" s="77">
        <f>ROUND(BD88,0)</f>
        <v>0</v>
      </c>
      <c r="BS87" s="78" t="s">
        <v>71</v>
      </c>
      <c r="BT87" s="78" t="s">
        <v>72</v>
      </c>
      <c r="BV87" s="78" t="s">
        <v>73</v>
      </c>
      <c r="BW87" s="78" t="s">
        <v>74</v>
      </c>
      <c r="BX87" s="78" t="s">
        <v>75</v>
      </c>
    </row>
    <row r="88" spans="1:76" s="84" customFormat="1" ht="16.5" customHeight="1" x14ac:dyDescent="0.3">
      <c r="A88" s="79" t="s">
        <v>76</v>
      </c>
      <c r="B88" s="80"/>
      <c r="C88" s="81"/>
      <c r="D88" s="163" t="s">
        <v>77</v>
      </c>
      <c r="E88" s="163"/>
      <c r="F88" s="163"/>
      <c r="G88" s="163"/>
      <c r="H88" s="163"/>
      <c r="I88" s="82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4">
        <f>'100-19 Nábytek'!M29</f>
        <v>0</v>
      </c>
      <c r="AH88" s="164"/>
      <c r="AI88" s="164"/>
      <c r="AJ88" s="164"/>
      <c r="AK88" s="164"/>
      <c r="AL88" s="164"/>
      <c r="AM88" s="164"/>
      <c r="AN88" s="164">
        <f>SUM(AG88,AT88)</f>
        <v>0</v>
      </c>
      <c r="AO88" s="164"/>
      <c r="AP88" s="164"/>
      <c r="AQ88" s="83"/>
      <c r="AS88" s="85">
        <f>'100-19 Nábytek'!M27</f>
        <v>0</v>
      </c>
      <c r="AT88" s="86">
        <f>ROUND(SUM(AV88:AW88),0)</f>
        <v>0</v>
      </c>
      <c r="AU88" s="87">
        <f>'100-19 Nábytek'!W111</f>
        <v>20.311</v>
      </c>
      <c r="AV88" s="86">
        <f>'100-19 Nábytek'!M31</f>
        <v>0</v>
      </c>
      <c r="AW88" s="86">
        <f>'100-19 Nábytek'!M32</f>
        <v>0</v>
      </c>
      <c r="AX88" s="86">
        <f>'100-19 Nábytek'!M33</f>
        <v>0</v>
      </c>
      <c r="AY88" s="86">
        <f>'100-19 Nábytek'!M34</f>
        <v>0</v>
      </c>
      <c r="AZ88" s="86">
        <f>'100-19 Nábytek'!H31</f>
        <v>0</v>
      </c>
      <c r="BA88" s="86">
        <f>'100-19 Nábytek'!H32</f>
        <v>0</v>
      </c>
      <c r="BB88" s="86">
        <f>'100-19 Nábytek'!H33</f>
        <v>0</v>
      </c>
      <c r="BC88" s="86">
        <f>'100-19 Nábytek'!H34</f>
        <v>0</v>
      </c>
      <c r="BD88" s="88">
        <f>'100-19 Nábytek'!H35</f>
        <v>0</v>
      </c>
      <c r="BT88" s="89" t="s">
        <v>10</v>
      </c>
      <c r="BU88" s="89" t="s">
        <v>78</v>
      </c>
      <c r="BV88" s="89" t="s">
        <v>73</v>
      </c>
      <c r="BW88" s="89" t="s">
        <v>74</v>
      </c>
      <c r="BX88" s="89" t="s">
        <v>75</v>
      </c>
    </row>
    <row r="89" spans="1:76" x14ac:dyDescent="0.3">
      <c r="B89" s="12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3"/>
    </row>
    <row r="90" spans="1:76" s="23" customFormat="1" ht="30" customHeight="1" x14ac:dyDescent="0.3">
      <c r="B90" s="24"/>
      <c r="C90" s="72" t="s">
        <v>79</v>
      </c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160">
        <v>0</v>
      </c>
      <c r="AH90" s="160"/>
      <c r="AI90" s="160"/>
      <c r="AJ90" s="160"/>
      <c r="AK90" s="160"/>
      <c r="AL90" s="160"/>
      <c r="AM90" s="160"/>
      <c r="AN90" s="160">
        <v>0</v>
      </c>
      <c r="AO90" s="160"/>
      <c r="AP90" s="160"/>
      <c r="AQ90" s="26"/>
      <c r="AS90" s="68" t="s">
        <v>80</v>
      </c>
      <c r="AT90" s="69" t="s">
        <v>81</v>
      </c>
      <c r="AU90" s="69" t="s">
        <v>35</v>
      </c>
      <c r="AV90" s="70" t="s">
        <v>59</v>
      </c>
    </row>
    <row r="91" spans="1:76" s="23" customFormat="1" ht="10.9" customHeight="1" x14ac:dyDescent="0.3">
      <c r="B91" s="24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6"/>
      <c r="AS91" s="90"/>
      <c r="AT91" s="46"/>
      <c r="AU91" s="46"/>
      <c r="AV91" s="48"/>
    </row>
    <row r="92" spans="1:76" s="23" customFormat="1" ht="30" customHeight="1" x14ac:dyDescent="0.3">
      <c r="B92" s="24"/>
      <c r="C92" s="91" t="s">
        <v>82</v>
      </c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161">
        <f>ROUND(AG87+AG90,0)</f>
        <v>0</v>
      </c>
      <c r="AH92" s="161"/>
      <c r="AI92" s="161"/>
      <c r="AJ92" s="161"/>
      <c r="AK92" s="161"/>
      <c r="AL92" s="161"/>
      <c r="AM92" s="161"/>
      <c r="AN92" s="161">
        <f>AN87+AN90</f>
        <v>0</v>
      </c>
      <c r="AO92" s="161"/>
      <c r="AP92" s="161"/>
      <c r="AQ92" s="26"/>
    </row>
    <row r="93" spans="1:76" s="23" customFormat="1" ht="6.95" customHeight="1" x14ac:dyDescent="0.3"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1"/>
    </row>
  </sheetData>
  <mergeCells count="45">
    <mergeCell ref="C2:AP2"/>
    <mergeCell ref="AR2:BE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8:AM88"/>
    <mergeCell ref="AN88:AP88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G87:AM87"/>
    <mergeCell ref="AN87:AP87"/>
  </mergeCells>
  <hyperlinks>
    <hyperlink ref="K1" location="C2" display="1) Souhrnný list stavby"/>
    <hyperlink ref="W1" location="C87" display="2) Rekapitulace objektů"/>
    <hyperlink ref="A88" location="'997-18 - Vsazení kontroln!!!'!C2" display="/"/>
  </hyperlinks>
  <pageMargins left="0.58333333333333304" right="0.58333333333333304" top="0.5" bottom="0.46666666666666701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41"/>
  <sheetViews>
    <sheetView showGridLines="0" zoomScale="110" zoomScaleNormal="110" workbookViewId="0">
      <pane ySplit="1" topLeftCell="A129" activePane="bottomLeft" state="frozen"/>
      <selection pane="bottomLeft" activeCell="AE132" sqref="AE13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8.5" customWidth="1"/>
    <col min="6" max="7" width="11.1640625" customWidth="1"/>
    <col min="8" max="8" width="12.5" customWidth="1"/>
    <col min="9" max="9" width="13" customWidth="1"/>
    <col min="10" max="10" width="6.1640625" customWidth="1"/>
    <col min="11" max="11" width="12.6640625" bestFit="1" customWidth="1"/>
    <col min="12" max="12" width="12" customWidth="1"/>
    <col min="13" max="13" width="2" customWidth="1"/>
    <col min="14" max="14" width="6" customWidth="1"/>
    <col min="15" max="15" width="2" customWidth="1"/>
    <col min="16" max="16" width="8.6640625" customWidth="1"/>
    <col min="17" max="17" width="0.83203125" hidden="1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32" max="43" width="8.6640625" customWidth="1"/>
    <col min="44" max="65" width="9.33203125" hidden="1" customWidth="1"/>
    <col min="66" max="1025" width="8.6640625" customWidth="1"/>
  </cols>
  <sheetData>
    <row r="1" spans="1:66" ht="21.75" customHeight="1" x14ac:dyDescent="0.3">
      <c r="A1" s="93"/>
      <c r="B1" s="2"/>
      <c r="C1" s="2"/>
      <c r="D1" s="3" t="s">
        <v>1</v>
      </c>
      <c r="E1" s="2"/>
      <c r="F1" s="4" t="s">
        <v>83</v>
      </c>
      <c r="G1" s="4"/>
      <c r="H1" s="202" t="s">
        <v>84</v>
      </c>
      <c r="I1" s="202"/>
      <c r="J1" s="202"/>
      <c r="K1" s="202"/>
      <c r="L1" s="4" t="s">
        <v>85</v>
      </c>
      <c r="M1" s="2"/>
      <c r="N1" s="2"/>
      <c r="O1" s="3" t="s">
        <v>86</v>
      </c>
      <c r="P1" s="2"/>
      <c r="Q1" s="2"/>
      <c r="R1" s="2"/>
      <c r="S1" s="4" t="s">
        <v>87</v>
      </c>
      <c r="T1" s="4"/>
      <c r="U1" s="93"/>
      <c r="V1" s="93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6.950000000000003" customHeight="1" x14ac:dyDescent="0.3">
      <c r="C2" s="179" t="s">
        <v>6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180" t="s">
        <v>7</v>
      </c>
      <c r="T2" s="180"/>
      <c r="U2" s="180"/>
      <c r="V2" s="180"/>
      <c r="W2" s="180"/>
      <c r="X2" s="180"/>
      <c r="Y2" s="180"/>
      <c r="Z2" s="180"/>
      <c r="AA2" s="180"/>
      <c r="AB2" s="180"/>
      <c r="AC2" s="180"/>
      <c r="AT2" s="8" t="s">
        <v>74</v>
      </c>
    </row>
    <row r="3" spans="1:66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  <c r="AT3" s="8" t="s">
        <v>10</v>
      </c>
    </row>
    <row r="4" spans="1:66" ht="36.950000000000003" customHeight="1" x14ac:dyDescent="0.3">
      <c r="B4" s="12"/>
      <c r="C4" s="172" t="s">
        <v>88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3"/>
      <c r="T4" s="14" t="s">
        <v>13</v>
      </c>
      <c r="AT4" s="8" t="s">
        <v>5</v>
      </c>
    </row>
    <row r="5" spans="1:66" ht="6.95" customHeight="1" x14ac:dyDescent="0.3">
      <c r="B5" s="12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3"/>
    </row>
    <row r="6" spans="1:66" s="23" customFormat="1" ht="32.85" customHeight="1" x14ac:dyDescent="0.3">
      <c r="B6" s="24"/>
      <c r="C6" s="25"/>
      <c r="D6" s="18" t="s">
        <v>17</v>
      </c>
      <c r="E6" s="25"/>
      <c r="F6" s="182" t="s">
        <v>52</v>
      </c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25"/>
      <c r="R6" s="26"/>
    </row>
    <row r="7" spans="1:66" s="23" customFormat="1" ht="14.45" customHeight="1" x14ac:dyDescent="0.3">
      <c r="B7" s="24"/>
      <c r="C7" s="25"/>
      <c r="D7" s="19" t="s">
        <v>18</v>
      </c>
      <c r="E7" s="25"/>
      <c r="F7" s="17"/>
      <c r="G7" s="25"/>
      <c r="H7" s="25"/>
      <c r="I7" s="25"/>
      <c r="J7" s="25"/>
      <c r="K7" s="25"/>
      <c r="L7" s="25"/>
      <c r="M7" s="19" t="s">
        <v>19</v>
      </c>
      <c r="N7" s="25"/>
      <c r="O7" s="17"/>
      <c r="P7" s="25"/>
      <c r="Q7" s="25"/>
      <c r="R7" s="26"/>
    </row>
    <row r="8" spans="1:66" s="23" customFormat="1" ht="14.45" customHeight="1" x14ac:dyDescent="0.3">
      <c r="B8" s="24"/>
      <c r="C8" s="25"/>
      <c r="D8" s="19" t="s">
        <v>20</v>
      </c>
      <c r="E8" s="25"/>
      <c r="F8" s="17" t="s">
        <v>21</v>
      </c>
      <c r="G8" s="25"/>
      <c r="H8" s="25"/>
      <c r="I8" s="25"/>
      <c r="J8" s="25"/>
      <c r="K8" s="25"/>
      <c r="L8" s="25"/>
      <c r="M8" s="19" t="s">
        <v>22</v>
      </c>
      <c r="N8" s="25"/>
      <c r="O8" s="203" t="s">
        <v>188</v>
      </c>
      <c r="P8" s="203"/>
      <c r="Q8" s="25"/>
      <c r="R8" s="26"/>
    </row>
    <row r="9" spans="1:66" s="23" customFormat="1" ht="10.9" customHeight="1" x14ac:dyDescent="0.3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66" s="23" customFormat="1" ht="14.45" customHeight="1" x14ac:dyDescent="0.3">
      <c r="B10" s="24"/>
      <c r="C10" s="25"/>
      <c r="D10" s="19" t="s">
        <v>23</v>
      </c>
      <c r="E10" s="25"/>
      <c r="F10" s="25"/>
      <c r="G10" s="25"/>
      <c r="H10" s="25"/>
      <c r="I10" s="25"/>
      <c r="J10" s="25"/>
      <c r="K10" s="25"/>
      <c r="L10" s="25"/>
      <c r="M10" s="19" t="s">
        <v>24</v>
      </c>
      <c r="N10" s="25"/>
      <c r="O10" s="181"/>
      <c r="P10" s="181"/>
      <c r="Q10" s="25"/>
      <c r="R10" s="26"/>
    </row>
    <row r="11" spans="1:66" s="23" customFormat="1" ht="18" customHeight="1" x14ac:dyDescent="0.3">
      <c r="B11" s="24"/>
      <c r="C11" s="25"/>
      <c r="D11" s="25"/>
      <c r="E11" s="17"/>
      <c r="F11" s="25"/>
      <c r="G11" s="25"/>
      <c r="H11" s="25"/>
      <c r="I11" s="25"/>
      <c r="J11" s="25"/>
      <c r="K11" s="25"/>
      <c r="L11" s="25"/>
      <c r="M11" s="19" t="s">
        <v>25</v>
      </c>
      <c r="N11" s="25"/>
      <c r="O11" s="181"/>
      <c r="P11" s="181"/>
      <c r="Q11" s="25"/>
      <c r="R11" s="26"/>
    </row>
    <row r="12" spans="1:66" s="23" customFormat="1" ht="6.95" customHeight="1" x14ac:dyDescent="0.3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13" spans="1:66" s="23" customFormat="1" ht="14.45" customHeight="1" x14ac:dyDescent="0.3">
      <c r="B13" s="24"/>
      <c r="C13" s="25"/>
      <c r="D13" s="19" t="s">
        <v>26</v>
      </c>
      <c r="E13" s="25"/>
      <c r="F13" s="25"/>
      <c r="G13" s="25"/>
      <c r="H13" s="25"/>
      <c r="I13" s="25"/>
      <c r="J13" s="25"/>
      <c r="K13" s="25"/>
      <c r="L13" s="25"/>
      <c r="M13" s="19" t="s">
        <v>24</v>
      </c>
      <c r="N13" s="25"/>
      <c r="O13" s="181"/>
      <c r="P13" s="181"/>
      <c r="Q13" s="25"/>
      <c r="R13" s="26"/>
    </row>
    <row r="14" spans="1:66" s="23" customFormat="1" ht="18" customHeight="1" x14ac:dyDescent="0.3">
      <c r="B14" s="24"/>
      <c r="C14" s="25"/>
      <c r="D14" s="25"/>
      <c r="E14" s="17"/>
      <c r="F14" s="25"/>
      <c r="G14" s="25"/>
      <c r="H14" s="25"/>
      <c r="I14" s="25"/>
      <c r="J14" s="25"/>
      <c r="K14" s="25"/>
      <c r="L14" s="25"/>
      <c r="M14" s="19" t="s">
        <v>25</v>
      </c>
      <c r="N14" s="25"/>
      <c r="O14" s="181"/>
      <c r="P14" s="181"/>
      <c r="Q14" s="25"/>
      <c r="R14" s="26"/>
    </row>
    <row r="15" spans="1:66" s="23" customFormat="1" ht="6.95" customHeight="1" x14ac:dyDescent="0.3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66" s="23" customFormat="1" ht="14.45" customHeight="1" x14ac:dyDescent="0.3">
      <c r="B16" s="24"/>
      <c r="C16" s="25"/>
      <c r="D16" s="19" t="s">
        <v>27</v>
      </c>
      <c r="E16" s="25"/>
      <c r="F16" s="25"/>
      <c r="G16" s="25"/>
      <c r="H16" s="25"/>
      <c r="I16" s="25"/>
      <c r="J16" s="25"/>
      <c r="K16" s="25"/>
      <c r="L16" s="25"/>
      <c r="M16" s="19" t="s">
        <v>24</v>
      </c>
      <c r="N16" s="25"/>
      <c r="O16" s="181" t="str">
        <f>IF('Rekapitulace stavby'!AN16="","",'Rekapitulace stavby'!AN16)</f>
        <v/>
      </c>
      <c r="P16" s="181"/>
      <c r="Q16" s="25"/>
      <c r="R16" s="26"/>
    </row>
    <row r="17" spans="2:18" s="23" customFormat="1" ht="18" customHeight="1" x14ac:dyDescent="0.3">
      <c r="B17" s="24"/>
      <c r="C17" s="25"/>
      <c r="D17" s="25"/>
      <c r="E17" s="17" t="str">
        <f>IF('Rekapitulace stavby'!E17="","",'Rekapitulace stavby'!E17)</f>
        <v xml:space="preserve"> </v>
      </c>
      <c r="F17" s="25"/>
      <c r="G17" s="25"/>
      <c r="H17" s="25"/>
      <c r="I17" s="25"/>
      <c r="J17" s="25"/>
      <c r="K17" s="25"/>
      <c r="L17" s="25"/>
      <c r="M17" s="19" t="s">
        <v>25</v>
      </c>
      <c r="N17" s="25"/>
      <c r="O17" s="181" t="str">
        <f>IF('Rekapitulace stavby'!AN17="","",'Rekapitulace stavby'!AN17)</f>
        <v/>
      </c>
      <c r="P17" s="181"/>
      <c r="Q17" s="25"/>
      <c r="R17" s="26"/>
    </row>
    <row r="18" spans="2:18" s="23" customFormat="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6"/>
    </row>
    <row r="19" spans="2:18" s="23" customFormat="1" ht="14.45" customHeight="1" x14ac:dyDescent="0.3">
      <c r="B19" s="24"/>
      <c r="C19" s="25"/>
      <c r="D19" s="19" t="s">
        <v>30</v>
      </c>
      <c r="E19" s="25"/>
      <c r="F19" s="25"/>
      <c r="G19" s="25"/>
      <c r="H19" s="25"/>
      <c r="I19" s="25"/>
      <c r="J19" s="25"/>
      <c r="K19" s="25"/>
      <c r="L19" s="25"/>
      <c r="M19" s="19" t="s">
        <v>24</v>
      </c>
      <c r="N19" s="25"/>
      <c r="O19" s="181" t="str">
        <f>IF('Rekapitulace stavby'!AN19="","",'Rekapitulace stavby'!AN19)</f>
        <v/>
      </c>
      <c r="P19" s="181"/>
      <c r="Q19" s="25"/>
      <c r="R19" s="26"/>
    </row>
    <row r="20" spans="2:18" s="23" customFormat="1" ht="18" customHeight="1" x14ac:dyDescent="0.3">
      <c r="B20" s="24"/>
      <c r="C20" s="25"/>
      <c r="D20" s="25"/>
      <c r="E20" s="17" t="str">
        <f>IF('Rekapitulace stavby'!E20="","",'Rekapitulace stavby'!E20)</f>
        <v xml:space="preserve"> </v>
      </c>
      <c r="F20" s="25"/>
      <c r="G20" s="25"/>
      <c r="H20" s="25"/>
      <c r="I20" s="25"/>
      <c r="J20" s="25"/>
      <c r="K20" s="25"/>
      <c r="L20" s="25"/>
      <c r="M20" s="19" t="s">
        <v>25</v>
      </c>
      <c r="N20" s="25"/>
      <c r="O20" s="181" t="str">
        <f>IF('Rekapitulace stavby'!AN20="","",'Rekapitulace stavby'!AN20)</f>
        <v/>
      </c>
      <c r="P20" s="181"/>
      <c r="Q20" s="25"/>
      <c r="R20" s="26"/>
    </row>
    <row r="21" spans="2:18" s="23" customFormat="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6"/>
    </row>
    <row r="22" spans="2:18" s="23" customFormat="1" ht="14.45" customHeight="1" x14ac:dyDescent="0.3">
      <c r="B22" s="24"/>
      <c r="C22" s="25"/>
      <c r="D22" s="19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2:18" s="23" customFormat="1" ht="16.5" customHeight="1" x14ac:dyDescent="0.3">
      <c r="B23" s="24"/>
      <c r="C23" s="25"/>
      <c r="D23" s="25"/>
      <c r="E23" s="176"/>
      <c r="F23" s="176"/>
      <c r="G23" s="176"/>
      <c r="H23" s="176"/>
      <c r="I23" s="176"/>
      <c r="J23" s="176"/>
      <c r="K23" s="176"/>
      <c r="L23" s="176"/>
      <c r="M23" s="25"/>
      <c r="N23" s="25"/>
      <c r="O23" s="25"/>
      <c r="P23" s="25"/>
      <c r="Q23" s="25"/>
      <c r="R23" s="26"/>
    </row>
    <row r="24" spans="2:18" s="23" customFormat="1" ht="6.95" customHeight="1" x14ac:dyDescent="0.3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6"/>
    </row>
    <row r="25" spans="2:18" s="23" customFormat="1" ht="6.95" customHeight="1" x14ac:dyDescent="0.3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25"/>
      <c r="R25" s="26"/>
    </row>
    <row r="26" spans="2:18" s="23" customFormat="1" ht="14.45" customHeight="1" x14ac:dyDescent="0.3">
      <c r="B26" s="24"/>
      <c r="C26" s="25"/>
      <c r="D26" s="94" t="s">
        <v>89</v>
      </c>
      <c r="E26" s="25"/>
      <c r="F26" s="25"/>
      <c r="G26" s="25"/>
      <c r="H26" s="25"/>
      <c r="I26" s="25"/>
      <c r="J26" s="25"/>
      <c r="K26" s="25"/>
      <c r="L26" s="25"/>
      <c r="M26" s="177">
        <f>N87</f>
        <v>0</v>
      </c>
      <c r="N26" s="177"/>
      <c r="O26" s="177"/>
      <c r="P26" s="177"/>
      <c r="Q26" s="25"/>
      <c r="R26" s="26"/>
    </row>
    <row r="27" spans="2:18" s="23" customFormat="1" ht="14.45" customHeight="1" x14ac:dyDescent="0.3">
      <c r="B27" s="24"/>
      <c r="C27" s="25"/>
      <c r="D27" s="22" t="s">
        <v>187</v>
      </c>
      <c r="E27" s="25"/>
      <c r="F27" s="25"/>
      <c r="G27" s="25"/>
      <c r="H27" s="25"/>
      <c r="I27" s="25"/>
      <c r="J27" s="25"/>
      <c r="K27" s="25"/>
      <c r="L27" s="25"/>
      <c r="M27" s="177">
        <f>N91</f>
        <v>0</v>
      </c>
      <c r="N27" s="177"/>
      <c r="O27" s="177"/>
      <c r="P27" s="177"/>
      <c r="Q27" s="25"/>
      <c r="R27" s="26"/>
    </row>
    <row r="28" spans="2:18" s="23" customFormat="1" ht="6.95" customHeight="1" x14ac:dyDescent="0.3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</row>
    <row r="29" spans="2:18" s="23" customFormat="1" ht="25.35" customHeight="1" x14ac:dyDescent="0.3">
      <c r="B29" s="24"/>
      <c r="C29" s="25"/>
      <c r="D29" s="95" t="s">
        <v>34</v>
      </c>
      <c r="E29" s="25"/>
      <c r="F29" s="25"/>
      <c r="G29" s="25"/>
      <c r="H29" s="25"/>
      <c r="I29" s="25"/>
      <c r="J29" s="25"/>
      <c r="K29" s="25"/>
      <c r="L29" s="25"/>
      <c r="M29" s="201">
        <f>ROUND(M26+M27,0)</f>
        <v>0</v>
      </c>
      <c r="N29" s="201"/>
      <c r="O29" s="201"/>
      <c r="P29" s="201"/>
      <c r="Q29" s="25"/>
      <c r="R29" s="26"/>
    </row>
    <row r="30" spans="2:18" s="23" customFormat="1" ht="6.95" customHeight="1" x14ac:dyDescent="0.3">
      <c r="B30" s="24"/>
      <c r="C30" s="25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25"/>
      <c r="R30" s="26"/>
    </row>
    <row r="31" spans="2:18" s="23" customFormat="1" ht="14.45" customHeight="1" x14ac:dyDescent="0.3">
      <c r="B31" s="24"/>
      <c r="C31" s="25"/>
      <c r="D31" s="32" t="s">
        <v>35</v>
      </c>
      <c r="E31" s="32" t="s">
        <v>38</v>
      </c>
      <c r="F31" s="33">
        <v>0.15</v>
      </c>
      <c r="G31" s="96" t="s">
        <v>37</v>
      </c>
      <c r="H31" s="200">
        <f>ROUND((SUM(BE91:BE94)+SUM(BE111:BE140)), 0)</f>
        <v>0</v>
      </c>
      <c r="I31" s="200"/>
      <c r="J31" s="200"/>
      <c r="K31" s="25"/>
      <c r="L31" s="25"/>
      <c r="M31" s="200">
        <f>ROUND(ROUND((SUM(BE91:BE94)+SUM(BE111:BE140)), 0)*F31, 0)</f>
        <v>0</v>
      </c>
      <c r="N31" s="200"/>
      <c r="O31" s="200"/>
      <c r="P31" s="200"/>
      <c r="Q31" s="25"/>
      <c r="R31" s="26"/>
    </row>
    <row r="32" spans="2:18" s="23" customFormat="1" ht="14.45" customHeight="1" x14ac:dyDescent="0.3">
      <c r="B32" s="24"/>
      <c r="C32" s="25"/>
      <c r="D32" s="25"/>
      <c r="E32" s="32" t="s">
        <v>36</v>
      </c>
      <c r="F32" s="33">
        <v>0.21</v>
      </c>
      <c r="G32" s="96" t="s">
        <v>37</v>
      </c>
      <c r="H32" s="200">
        <f>ROUND((SUM(BF91:BF94)+SUM(BF111:BF140)), 0)</f>
        <v>0</v>
      </c>
      <c r="I32" s="200"/>
      <c r="J32" s="200"/>
      <c r="K32" s="25"/>
      <c r="L32" s="25"/>
      <c r="M32" s="200">
        <f>ROUND(ROUND((SUM(BF91:BF94)+SUM(BF111:BF140)), 0)*F32, 0)</f>
        <v>0</v>
      </c>
      <c r="N32" s="200"/>
      <c r="O32" s="200"/>
      <c r="P32" s="200"/>
      <c r="Q32" s="25"/>
      <c r="R32" s="26"/>
    </row>
    <row r="33" spans="2:18" s="23" customFormat="1" ht="14.45" hidden="1" customHeight="1" x14ac:dyDescent="0.3">
      <c r="B33" s="24"/>
      <c r="C33" s="25"/>
      <c r="D33" s="25"/>
      <c r="E33" s="32" t="s">
        <v>39</v>
      </c>
      <c r="F33" s="33">
        <v>0.21</v>
      </c>
      <c r="G33" s="96" t="s">
        <v>37</v>
      </c>
      <c r="H33" s="200">
        <f>ROUND((SUM(BG91:BG94)+SUM(BG111:BG140)), 0)</f>
        <v>0</v>
      </c>
      <c r="I33" s="200"/>
      <c r="J33" s="200"/>
      <c r="K33" s="25"/>
      <c r="L33" s="25"/>
      <c r="M33" s="200">
        <v>0</v>
      </c>
      <c r="N33" s="200"/>
      <c r="O33" s="200"/>
      <c r="P33" s="200"/>
      <c r="Q33" s="25"/>
      <c r="R33" s="26"/>
    </row>
    <row r="34" spans="2:18" s="23" customFormat="1" ht="14.45" hidden="1" customHeight="1" x14ac:dyDescent="0.3">
      <c r="B34" s="24"/>
      <c r="C34" s="25"/>
      <c r="D34" s="25"/>
      <c r="E34" s="32" t="s">
        <v>40</v>
      </c>
      <c r="F34" s="33">
        <v>0.15</v>
      </c>
      <c r="G34" s="96" t="s">
        <v>37</v>
      </c>
      <c r="H34" s="200">
        <f>ROUND((SUM(BH91:BH94)+SUM(BH111:BH140)), 0)</f>
        <v>0</v>
      </c>
      <c r="I34" s="200"/>
      <c r="J34" s="200"/>
      <c r="K34" s="25"/>
      <c r="L34" s="25"/>
      <c r="M34" s="200">
        <v>0</v>
      </c>
      <c r="N34" s="200"/>
      <c r="O34" s="200"/>
      <c r="P34" s="200"/>
      <c r="Q34" s="25"/>
      <c r="R34" s="26"/>
    </row>
    <row r="35" spans="2:18" s="23" customFormat="1" ht="14.45" hidden="1" customHeight="1" x14ac:dyDescent="0.3">
      <c r="B35" s="24"/>
      <c r="C35" s="25"/>
      <c r="D35" s="25"/>
      <c r="E35" s="32" t="s">
        <v>41</v>
      </c>
      <c r="F35" s="33">
        <v>0</v>
      </c>
      <c r="G35" s="96" t="s">
        <v>37</v>
      </c>
      <c r="H35" s="200">
        <f>ROUND((SUM(BI91:BI94)+SUM(BI111:BI140)), 0)</f>
        <v>0</v>
      </c>
      <c r="I35" s="200"/>
      <c r="J35" s="200"/>
      <c r="K35" s="25"/>
      <c r="L35" s="25"/>
      <c r="M35" s="200">
        <v>0</v>
      </c>
      <c r="N35" s="200"/>
      <c r="O35" s="200"/>
      <c r="P35" s="200"/>
      <c r="Q35" s="25"/>
      <c r="R35" s="26"/>
    </row>
    <row r="36" spans="2:18" s="23" customFormat="1" ht="6.95" customHeight="1" x14ac:dyDescent="0.3"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2:18" s="23" customFormat="1" ht="25.35" customHeight="1" x14ac:dyDescent="0.3">
      <c r="B37" s="24"/>
      <c r="C37" s="92"/>
      <c r="D37" s="97" t="s">
        <v>42</v>
      </c>
      <c r="E37" s="67"/>
      <c r="F37" s="67"/>
      <c r="G37" s="98" t="s">
        <v>43</v>
      </c>
      <c r="H37" s="99" t="s">
        <v>44</v>
      </c>
      <c r="I37" s="67"/>
      <c r="J37" s="67"/>
      <c r="K37" s="67"/>
      <c r="L37" s="198">
        <f>SUM(M29:M35)</f>
        <v>0</v>
      </c>
      <c r="M37" s="198"/>
      <c r="N37" s="198"/>
      <c r="O37" s="198"/>
      <c r="P37" s="198"/>
      <c r="Q37" s="92"/>
      <c r="R37" s="26"/>
    </row>
    <row r="38" spans="2:18" s="23" customFormat="1" ht="14.45" customHeight="1" x14ac:dyDescent="0.3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2:18" s="23" customFormat="1" ht="14.45" customHeight="1" x14ac:dyDescent="0.3"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</row>
    <row r="40" spans="2:18" x14ac:dyDescent="0.3">
      <c r="B40" s="12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3"/>
    </row>
    <row r="41" spans="2:18" x14ac:dyDescent="0.3">
      <c r="B41" s="12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3"/>
    </row>
    <row r="42" spans="2:18" x14ac:dyDescent="0.3">
      <c r="B42" s="12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3"/>
    </row>
    <row r="43" spans="2:18" x14ac:dyDescent="0.3">
      <c r="B43" s="12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3"/>
    </row>
    <row r="44" spans="2:18" x14ac:dyDescent="0.3">
      <c r="B44" s="12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3"/>
    </row>
    <row r="45" spans="2:18" x14ac:dyDescent="0.3">
      <c r="B45" s="12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3"/>
    </row>
    <row r="46" spans="2:18" x14ac:dyDescent="0.3">
      <c r="B46" s="12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3"/>
    </row>
    <row r="47" spans="2:18" x14ac:dyDescent="0.3">
      <c r="B47" s="12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3"/>
    </row>
    <row r="48" spans="2:18" x14ac:dyDescent="0.3">
      <c r="B48" s="12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3"/>
    </row>
    <row r="49" spans="2:18" x14ac:dyDescent="0.3">
      <c r="B49" s="1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3"/>
    </row>
    <row r="50" spans="2:18" s="23" customFormat="1" ht="15" x14ac:dyDescent="0.3">
      <c r="B50" s="24"/>
      <c r="C50" s="25"/>
      <c r="D50" s="40" t="s">
        <v>45</v>
      </c>
      <c r="E50" s="41"/>
      <c r="F50" s="41"/>
      <c r="G50" s="41"/>
      <c r="H50" s="42"/>
      <c r="I50" s="25"/>
      <c r="J50" s="40" t="s">
        <v>46</v>
      </c>
      <c r="K50" s="41"/>
      <c r="L50" s="41"/>
      <c r="M50" s="41"/>
      <c r="N50" s="41"/>
      <c r="O50" s="41"/>
      <c r="P50" s="42"/>
      <c r="Q50" s="25"/>
      <c r="R50" s="26"/>
    </row>
    <row r="51" spans="2:18" x14ac:dyDescent="0.3">
      <c r="B51" s="12"/>
      <c r="C51" s="15"/>
      <c r="D51" s="43"/>
      <c r="E51" s="15"/>
      <c r="F51" s="15"/>
      <c r="G51" s="15"/>
      <c r="H51" s="44"/>
      <c r="I51" s="15"/>
      <c r="J51" s="43"/>
      <c r="K51" s="15"/>
      <c r="L51" s="15"/>
      <c r="M51" s="15"/>
      <c r="N51" s="15"/>
      <c r="O51" s="15"/>
      <c r="P51" s="44"/>
      <c r="Q51" s="15"/>
      <c r="R51" s="13"/>
    </row>
    <row r="52" spans="2:18" x14ac:dyDescent="0.3">
      <c r="B52" s="12"/>
      <c r="C52" s="15"/>
      <c r="D52" s="43"/>
      <c r="E52" s="15"/>
      <c r="F52" s="15"/>
      <c r="G52" s="15"/>
      <c r="H52" s="44"/>
      <c r="I52" s="15"/>
      <c r="J52" s="43"/>
      <c r="K52" s="15"/>
      <c r="L52" s="15"/>
      <c r="M52" s="15"/>
      <c r="N52" s="15"/>
      <c r="O52" s="15"/>
      <c r="P52" s="44"/>
      <c r="Q52" s="15"/>
      <c r="R52" s="13"/>
    </row>
    <row r="53" spans="2:18" x14ac:dyDescent="0.3">
      <c r="B53" s="12"/>
      <c r="C53" s="15"/>
      <c r="D53" s="43"/>
      <c r="E53" s="15"/>
      <c r="F53" s="15"/>
      <c r="G53" s="15"/>
      <c r="H53" s="44"/>
      <c r="I53" s="15"/>
      <c r="J53" s="43"/>
      <c r="K53" s="15"/>
      <c r="L53" s="15"/>
      <c r="M53" s="15"/>
      <c r="N53" s="15"/>
      <c r="O53" s="15"/>
      <c r="P53" s="44"/>
      <c r="Q53" s="15"/>
      <c r="R53" s="13"/>
    </row>
    <row r="54" spans="2:18" x14ac:dyDescent="0.3">
      <c r="B54" s="12"/>
      <c r="C54" s="15"/>
      <c r="D54" s="43"/>
      <c r="E54" s="15"/>
      <c r="F54" s="15"/>
      <c r="G54" s="15"/>
      <c r="H54" s="44"/>
      <c r="I54" s="15"/>
      <c r="J54" s="43"/>
      <c r="K54" s="15"/>
      <c r="L54" s="15"/>
      <c r="M54" s="15"/>
      <c r="N54" s="15"/>
      <c r="O54" s="15"/>
      <c r="P54" s="44"/>
      <c r="Q54" s="15"/>
      <c r="R54" s="13"/>
    </row>
    <row r="55" spans="2:18" x14ac:dyDescent="0.3">
      <c r="B55" s="12"/>
      <c r="C55" s="15"/>
      <c r="D55" s="43"/>
      <c r="E55" s="15"/>
      <c r="F55" s="15"/>
      <c r="G55" s="15"/>
      <c r="H55" s="44"/>
      <c r="I55" s="15"/>
      <c r="J55" s="43"/>
      <c r="K55" s="15"/>
      <c r="L55" s="15"/>
      <c r="M55" s="15"/>
      <c r="N55" s="15"/>
      <c r="O55" s="15"/>
      <c r="P55" s="44"/>
      <c r="Q55" s="15"/>
      <c r="R55" s="13"/>
    </row>
    <row r="56" spans="2:18" x14ac:dyDescent="0.3">
      <c r="B56" s="12"/>
      <c r="C56" s="15"/>
      <c r="D56" s="43"/>
      <c r="E56" s="15"/>
      <c r="F56" s="15"/>
      <c r="G56" s="15"/>
      <c r="H56" s="44"/>
      <c r="I56" s="15"/>
      <c r="J56" s="43"/>
      <c r="K56" s="15"/>
      <c r="L56" s="15"/>
      <c r="M56" s="15"/>
      <c r="N56" s="15"/>
      <c r="O56" s="15"/>
      <c r="P56" s="44"/>
      <c r="Q56" s="15"/>
      <c r="R56" s="13"/>
    </row>
    <row r="57" spans="2:18" x14ac:dyDescent="0.3">
      <c r="B57" s="12"/>
      <c r="C57" s="15"/>
      <c r="D57" s="43"/>
      <c r="E57" s="15"/>
      <c r="F57" s="15"/>
      <c r="G57" s="15"/>
      <c r="H57" s="44"/>
      <c r="I57" s="15"/>
      <c r="J57" s="43"/>
      <c r="K57" s="15"/>
      <c r="L57" s="15"/>
      <c r="M57" s="15"/>
      <c r="N57" s="15"/>
      <c r="O57" s="15"/>
      <c r="P57" s="44"/>
      <c r="Q57" s="15"/>
      <c r="R57" s="13"/>
    </row>
    <row r="58" spans="2:18" x14ac:dyDescent="0.3">
      <c r="B58" s="12"/>
      <c r="C58" s="15"/>
      <c r="D58" s="43"/>
      <c r="E58" s="15"/>
      <c r="F58" s="15"/>
      <c r="G58" s="15"/>
      <c r="H58" s="44"/>
      <c r="I58" s="15"/>
      <c r="J58" s="43"/>
      <c r="K58" s="15"/>
      <c r="L58" s="15"/>
      <c r="M58" s="15"/>
      <c r="N58" s="15"/>
      <c r="O58" s="15"/>
      <c r="P58" s="44"/>
      <c r="Q58" s="15"/>
      <c r="R58" s="13"/>
    </row>
    <row r="59" spans="2:18" s="23" customFormat="1" ht="15" x14ac:dyDescent="0.3">
      <c r="B59" s="24"/>
      <c r="C59" s="25"/>
      <c r="D59" s="45" t="s">
        <v>47</v>
      </c>
      <c r="E59" s="46"/>
      <c r="F59" s="46"/>
      <c r="G59" s="47" t="s">
        <v>48</v>
      </c>
      <c r="H59" s="48"/>
      <c r="I59" s="25"/>
      <c r="J59" s="45" t="s">
        <v>47</v>
      </c>
      <c r="K59" s="46"/>
      <c r="L59" s="46"/>
      <c r="M59" s="46"/>
      <c r="N59" s="47" t="s">
        <v>48</v>
      </c>
      <c r="O59" s="46"/>
      <c r="P59" s="48"/>
      <c r="Q59" s="25"/>
      <c r="R59" s="26"/>
    </row>
    <row r="60" spans="2:18" x14ac:dyDescent="0.3">
      <c r="B60" s="12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3"/>
    </row>
    <row r="61" spans="2:18" s="23" customFormat="1" ht="15" x14ac:dyDescent="0.3">
      <c r="B61" s="24"/>
      <c r="C61" s="25"/>
      <c r="D61" s="40" t="s">
        <v>49</v>
      </c>
      <c r="E61" s="41"/>
      <c r="F61" s="41"/>
      <c r="G61" s="41"/>
      <c r="H61" s="42"/>
      <c r="I61" s="25"/>
      <c r="J61" s="40" t="s">
        <v>50</v>
      </c>
      <c r="K61" s="41"/>
      <c r="L61" s="41"/>
      <c r="M61" s="41"/>
      <c r="N61" s="41"/>
      <c r="O61" s="41"/>
      <c r="P61" s="42"/>
      <c r="Q61" s="25"/>
      <c r="R61" s="26"/>
    </row>
    <row r="62" spans="2:18" x14ac:dyDescent="0.3">
      <c r="B62" s="12"/>
      <c r="C62" s="15"/>
      <c r="D62" s="43"/>
      <c r="E62" s="15"/>
      <c r="F62" s="15"/>
      <c r="G62" s="15"/>
      <c r="H62" s="44"/>
      <c r="I62" s="15"/>
      <c r="J62" s="43"/>
      <c r="K62" s="15"/>
      <c r="L62" s="15"/>
      <c r="M62" s="15"/>
      <c r="N62" s="15"/>
      <c r="O62" s="15"/>
      <c r="P62" s="44"/>
      <c r="Q62" s="15"/>
      <c r="R62" s="13"/>
    </row>
    <row r="63" spans="2:18" x14ac:dyDescent="0.3">
      <c r="B63" s="12"/>
      <c r="C63" s="15"/>
      <c r="D63" s="43"/>
      <c r="E63" s="15"/>
      <c r="F63" s="15"/>
      <c r="G63" s="15"/>
      <c r="H63" s="44"/>
      <c r="I63" s="15"/>
      <c r="J63" s="43"/>
      <c r="K63" s="15"/>
      <c r="L63" s="15"/>
      <c r="M63" s="15"/>
      <c r="N63" s="15"/>
      <c r="O63" s="15"/>
      <c r="P63" s="44"/>
      <c r="Q63" s="15"/>
      <c r="R63" s="13"/>
    </row>
    <row r="64" spans="2:18" x14ac:dyDescent="0.3">
      <c r="B64" s="12"/>
      <c r="C64" s="15"/>
      <c r="D64" s="43"/>
      <c r="E64" s="15"/>
      <c r="F64" s="15"/>
      <c r="G64" s="15"/>
      <c r="H64" s="44"/>
      <c r="I64" s="15"/>
      <c r="J64" s="43"/>
      <c r="K64" s="15"/>
      <c r="L64" s="15"/>
      <c r="M64" s="15"/>
      <c r="N64" s="15"/>
      <c r="O64" s="15"/>
      <c r="P64" s="44"/>
      <c r="Q64" s="15"/>
      <c r="R64" s="13"/>
    </row>
    <row r="65" spans="2:18" x14ac:dyDescent="0.3">
      <c r="B65" s="12"/>
      <c r="C65" s="15"/>
      <c r="D65" s="43"/>
      <c r="E65" s="15"/>
      <c r="F65" s="15"/>
      <c r="G65" s="15"/>
      <c r="H65" s="44"/>
      <c r="I65" s="15"/>
      <c r="J65" s="43"/>
      <c r="K65" s="15"/>
      <c r="L65" s="15"/>
      <c r="M65" s="15"/>
      <c r="N65" s="15"/>
      <c r="O65" s="15"/>
      <c r="P65" s="44"/>
      <c r="Q65" s="15"/>
      <c r="R65" s="13"/>
    </row>
    <row r="66" spans="2:18" x14ac:dyDescent="0.3">
      <c r="B66" s="12"/>
      <c r="C66" s="15"/>
      <c r="D66" s="43"/>
      <c r="E66" s="15"/>
      <c r="F66" s="15"/>
      <c r="G66" s="15"/>
      <c r="H66" s="44"/>
      <c r="I66" s="15"/>
      <c r="J66" s="43"/>
      <c r="K66" s="15"/>
      <c r="L66" s="15"/>
      <c r="M66" s="15"/>
      <c r="N66" s="15"/>
      <c r="O66" s="15"/>
      <c r="P66" s="44"/>
      <c r="Q66" s="15"/>
      <c r="R66" s="13"/>
    </row>
    <row r="67" spans="2:18" x14ac:dyDescent="0.3">
      <c r="B67" s="12"/>
      <c r="C67" s="15"/>
      <c r="D67" s="43"/>
      <c r="E67" s="15"/>
      <c r="F67" s="15"/>
      <c r="G67" s="15"/>
      <c r="H67" s="44"/>
      <c r="I67" s="15"/>
      <c r="J67" s="43"/>
      <c r="K67" s="15"/>
      <c r="L67" s="15"/>
      <c r="M67" s="15"/>
      <c r="N67" s="15"/>
      <c r="O67" s="15"/>
      <c r="P67" s="44"/>
      <c r="Q67" s="15"/>
      <c r="R67" s="13"/>
    </row>
    <row r="68" spans="2:18" x14ac:dyDescent="0.3">
      <c r="B68" s="12"/>
      <c r="C68" s="15"/>
      <c r="D68" s="43"/>
      <c r="E68" s="15"/>
      <c r="F68" s="15"/>
      <c r="G68" s="15"/>
      <c r="H68" s="44"/>
      <c r="I68" s="15"/>
      <c r="J68" s="43"/>
      <c r="K68" s="15"/>
      <c r="L68" s="15"/>
      <c r="M68" s="15"/>
      <c r="N68" s="15"/>
      <c r="O68" s="15"/>
      <c r="P68" s="44"/>
      <c r="Q68" s="15"/>
      <c r="R68" s="13"/>
    </row>
    <row r="69" spans="2:18" x14ac:dyDescent="0.3">
      <c r="B69" s="12"/>
      <c r="C69" s="15"/>
      <c r="D69" s="43"/>
      <c r="E69" s="15"/>
      <c r="F69" s="15"/>
      <c r="G69" s="15"/>
      <c r="H69" s="44"/>
      <c r="I69" s="15"/>
      <c r="J69" s="43"/>
      <c r="K69" s="15"/>
      <c r="L69" s="15"/>
      <c r="M69" s="15"/>
      <c r="N69" s="15"/>
      <c r="O69" s="15"/>
      <c r="P69" s="44"/>
      <c r="Q69" s="15"/>
      <c r="R69" s="13"/>
    </row>
    <row r="70" spans="2:18" s="23" customFormat="1" ht="15" x14ac:dyDescent="0.3">
      <c r="B70" s="24"/>
      <c r="C70" s="25"/>
      <c r="D70" s="45" t="s">
        <v>47</v>
      </c>
      <c r="E70" s="46"/>
      <c r="F70" s="46"/>
      <c r="G70" s="47" t="s">
        <v>48</v>
      </c>
      <c r="H70" s="48"/>
      <c r="I70" s="25"/>
      <c r="J70" s="45" t="s">
        <v>47</v>
      </c>
      <c r="K70" s="46"/>
      <c r="L70" s="46"/>
      <c r="M70" s="46"/>
      <c r="N70" s="47" t="s">
        <v>48</v>
      </c>
      <c r="O70" s="46"/>
      <c r="P70" s="48"/>
      <c r="Q70" s="25"/>
      <c r="R70" s="26"/>
    </row>
    <row r="71" spans="2:18" s="23" customFormat="1" ht="14.45" customHeight="1" x14ac:dyDescent="0.3"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1"/>
    </row>
    <row r="75" spans="2:18" s="23" customFormat="1" ht="6.95" customHeight="1" x14ac:dyDescent="0.3"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4"/>
    </row>
    <row r="76" spans="2:18" s="23" customFormat="1" ht="36.950000000000003" customHeight="1" x14ac:dyDescent="0.3">
      <c r="B76" s="24"/>
      <c r="C76" s="172" t="s">
        <v>90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26"/>
    </row>
    <row r="77" spans="2:18" s="23" customFormat="1" ht="6.95" customHeight="1" x14ac:dyDescent="0.3">
      <c r="B77" s="24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6"/>
    </row>
    <row r="78" spans="2:18" s="23" customFormat="1" ht="36.950000000000003" customHeight="1" x14ac:dyDescent="0.3">
      <c r="B78" s="24"/>
      <c r="C78" s="61" t="s">
        <v>17</v>
      </c>
      <c r="D78" s="25"/>
      <c r="E78" s="25"/>
      <c r="F78" s="173" t="str">
        <f>F6</f>
        <v>Stavební úprava přízemní budovy G,Ostravská univerzita</v>
      </c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25"/>
      <c r="R78" s="26"/>
    </row>
    <row r="79" spans="2:18" s="23" customFormat="1" ht="6.95" customHeight="1" x14ac:dyDescent="0.3"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6"/>
    </row>
    <row r="80" spans="2:18" s="23" customFormat="1" ht="18" customHeight="1" x14ac:dyDescent="0.3">
      <c r="B80" s="24"/>
      <c r="C80" s="19" t="s">
        <v>20</v>
      </c>
      <c r="D80" s="25"/>
      <c r="E80" s="25"/>
      <c r="F80" s="17" t="str">
        <f>F8</f>
        <v>Ostrava</v>
      </c>
      <c r="G80" s="25"/>
      <c r="H80" s="25"/>
      <c r="I80" s="25"/>
      <c r="J80" s="25"/>
      <c r="K80" s="19" t="s">
        <v>22</v>
      </c>
      <c r="L80" s="25"/>
      <c r="M80" s="188" t="str">
        <f>IF(O8="","",O8)</f>
        <v>10.6.2020</v>
      </c>
      <c r="N80" s="188"/>
      <c r="O80" s="188"/>
      <c r="P80" s="188"/>
      <c r="Q80" s="25"/>
      <c r="R80" s="26"/>
    </row>
    <row r="81" spans="2:65" s="23" customFormat="1" ht="6.95" customHeight="1" x14ac:dyDescent="0.3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6"/>
    </row>
    <row r="82" spans="2:65" s="23" customFormat="1" ht="15" x14ac:dyDescent="0.3">
      <c r="B82" s="24"/>
      <c r="C82" s="19" t="s">
        <v>23</v>
      </c>
      <c r="D82" s="25"/>
      <c r="E82" s="25"/>
      <c r="F82" s="17"/>
      <c r="G82" s="25"/>
      <c r="H82" s="25"/>
      <c r="I82" s="25"/>
      <c r="J82" s="25"/>
      <c r="K82" s="19" t="s">
        <v>27</v>
      </c>
      <c r="L82" s="25"/>
      <c r="M82" s="181" t="str">
        <f>E17</f>
        <v xml:space="preserve"> </v>
      </c>
      <c r="N82" s="181"/>
      <c r="O82" s="181"/>
      <c r="P82" s="181"/>
      <c r="Q82" s="181"/>
      <c r="R82" s="26"/>
    </row>
    <row r="83" spans="2:65" s="23" customFormat="1" ht="14.45" customHeight="1" x14ac:dyDescent="0.3">
      <c r="B83" s="24"/>
      <c r="C83" s="19" t="s">
        <v>26</v>
      </c>
      <c r="D83" s="25"/>
      <c r="E83" s="25"/>
      <c r="F83" s="17" t="str">
        <f>IF(E14="","",E14)</f>
        <v/>
      </c>
      <c r="G83" s="25"/>
      <c r="H83" s="25"/>
      <c r="I83" s="25"/>
      <c r="J83" s="25"/>
      <c r="K83" s="19" t="s">
        <v>30</v>
      </c>
      <c r="L83" s="25"/>
      <c r="M83" s="181" t="str">
        <f>E20</f>
        <v xml:space="preserve"> </v>
      </c>
      <c r="N83" s="181"/>
      <c r="O83" s="181"/>
      <c r="P83" s="181"/>
      <c r="Q83" s="181"/>
      <c r="R83" s="26"/>
    </row>
    <row r="84" spans="2:65" s="23" customFormat="1" ht="10.35" customHeight="1" x14ac:dyDescent="0.3">
      <c r="B84" s="2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6"/>
    </row>
    <row r="85" spans="2:65" s="23" customFormat="1" ht="29.25" customHeight="1" x14ac:dyDescent="0.3">
      <c r="B85" s="24"/>
      <c r="C85" s="199" t="s">
        <v>91</v>
      </c>
      <c r="D85" s="199"/>
      <c r="E85" s="199"/>
      <c r="F85" s="199"/>
      <c r="G85" s="199"/>
      <c r="H85" s="92"/>
      <c r="I85" s="92"/>
      <c r="J85" s="92"/>
      <c r="K85" s="92"/>
      <c r="L85" s="92"/>
      <c r="M85" s="92"/>
      <c r="N85" s="199" t="s">
        <v>92</v>
      </c>
      <c r="O85" s="199"/>
      <c r="P85" s="199"/>
      <c r="Q85" s="199"/>
      <c r="R85" s="26"/>
    </row>
    <row r="86" spans="2:65" s="23" customFormat="1" ht="10.35" customHeight="1" x14ac:dyDescent="0.3">
      <c r="B86" s="2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6"/>
    </row>
    <row r="87" spans="2:65" s="23" customFormat="1" ht="29.25" customHeight="1" x14ac:dyDescent="0.3">
      <c r="B87" s="24"/>
      <c r="C87" s="100" t="s">
        <v>93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160">
        <f>N111</f>
        <v>0</v>
      </c>
      <c r="O87" s="160"/>
      <c r="P87" s="160"/>
      <c r="Q87" s="160"/>
      <c r="R87" s="26"/>
      <c r="AU87" s="8" t="s">
        <v>94</v>
      </c>
    </row>
    <row r="88" spans="2:65" s="101" customFormat="1" ht="24.95" customHeight="1" x14ac:dyDescent="0.3">
      <c r="B88" s="102"/>
      <c r="C88" s="103"/>
      <c r="D88" s="104" t="s">
        <v>77</v>
      </c>
      <c r="E88" s="103"/>
      <c r="F88" s="103"/>
      <c r="G88" s="103"/>
      <c r="H88" s="103"/>
      <c r="I88" s="103"/>
      <c r="J88" s="103"/>
      <c r="K88" s="103"/>
      <c r="L88" s="103"/>
      <c r="M88" s="103"/>
      <c r="N88" s="193">
        <f>N112</f>
        <v>0</v>
      </c>
      <c r="O88" s="193"/>
      <c r="P88" s="193"/>
      <c r="Q88" s="193"/>
      <c r="R88" s="105"/>
    </row>
    <row r="89" spans="2:65" s="106" customFormat="1" ht="19.899999999999999" customHeight="1" x14ac:dyDescent="0.3">
      <c r="B89" s="107"/>
      <c r="C89" s="108"/>
      <c r="D89" s="109"/>
      <c r="E89" s="108"/>
      <c r="F89" s="108"/>
      <c r="G89" s="108"/>
      <c r="H89" s="108"/>
      <c r="I89" s="108"/>
      <c r="J89" s="108"/>
      <c r="K89" s="108"/>
      <c r="L89" s="108"/>
      <c r="M89" s="108"/>
      <c r="N89" s="194"/>
      <c r="O89" s="194"/>
      <c r="P89" s="194"/>
      <c r="Q89" s="194"/>
      <c r="R89" s="110"/>
    </row>
    <row r="90" spans="2:65" s="23" customFormat="1" ht="21.75" customHeight="1" x14ac:dyDescent="0.3">
      <c r="B90" s="24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6"/>
    </row>
    <row r="91" spans="2:65" s="23" customFormat="1" ht="29.25" customHeight="1" x14ac:dyDescent="0.3">
      <c r="B91" s="24"/>
      <c r="C91" s="100" t="s">
        <v>186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195">
        <f>ROUND(N92+N93,0)</f>
        <v>0</v>
      </c>
      <c r="O91" s="195"/>
      <c r="P91" s="195"/>
      <c r="Q91" s="195"/>
      <c r="R91" s="26"/>
      <c r="T91" s="111"/>
      <c r="U91" s="112" t="s">
        <v>35</v>
      </c>
    </row>
    <row r="92" spans="2:65" s="23" customFormat="1" ht="18" customHeight="1" x14ac:dyDescent="0.3">
      <c r="B92" s="113"/>
      <c r="C92" s="114"/>
      <c r="D92" s="196" t="s">
        <v>95</v>
      </c>
      <c r="E92" s="196"/>
      <c r="F92" s="196"/>
      <c r="G92" s="196"/>
      <c r="H92" s="196"/>
      <c r="I92" s="114"/>
      <c r="J92" s="114"/>
      <c r="K92" s="114"/>
      <c r="L92" s="114"/>
      <c r="M92" s="114"/>
      <c r="N92" s="197"/>
      <c r="O92" s="197"/>
      <c r="P92" s="197"/>
      <c r="Q92" s="197"/>
      <c r="R92" s="115"/>
      <c r="S92" s="116"/>
      <c r="T92" s="117"/>
      <c r="U92" s="118" t="s">
        <v>38</v>
      </c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9" t="s">
        <v>96</v>
      </c>
      <c r="AZ92" s="116"/>
      <c r="BA92" s="116"/>
      <c r="BB92" s="116"/>
      <c r="BC92" s="116"/>
      <c r="BD92" s="116"/>
      <c r="BE92" s="120">
        <f>IF(U92="základní",N92,0)</f>
        <v>0</v>
      </c>
      <c r="BF92" s="120">
        <f>IF(U92="snížená",N92,0)</f>
        <v>0</v>
      </c>
      <c r="BG92" s="120">
        <f>IF(U92="zákl. přenesená",N92,0)</f>
        <v>0</v>
      </c>
      <c r="BH92" s="120">
        <f>IF(U92="sníž. přenesená",N92,0)</f>
        <v>0</v>
      </c>
      <c r="BI92" s="120">
        <f>IF(U92="nulová",N92,0)</f>
        <v>0</v>
      </c>
      <c r="BJ92" s="119" t="s">
        <v>97</v>
      </c>
      <c r="BK92" s="116"/>
      <c r="BL92" s="116"/>
      <c r="BM92" s="116"/>
    </row>
    <row r="93" spans="2:65" s="23" customFormat="1" ht="18" customHeight="1" x14ac:dyDescent="0.3">
      <c r="B93" s="113"/>
      <c r="C93" s="114"/>
      <c r="D93" s="196" t="s">
        <v>98</v>
      </c>
      <c r="E93" s="196"/>
      <c r="F93" s="196"/>
      <c r="G93" s="196"/>
      <c r="H93" s="196"/>
      <c r="I93" s="114"/>
      <c r="J93" s="114"/>
      <c r="K93" s="114"/>
      <c r="L93" s="114"/>
      <c r="M93" s="114"/>
      <c r="N93" s="197"/>
      <c r="O93" s="197"/>
      <c r="P93" s="197"/>
      <c r="Q93" s="197"/>
      <c r="R93" s="115"/>
      <c r="S93" s="116"/>
      <c r="T93" s="121"/>
      <c r="U93" s="122" t="s">
        <v>38</v>
      </c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9" t="s">
        <v>96</v>
      </c>
      <c r="AZ93" s="116"/>
      <c r="BA93" s="116"/>
      <c r="BB93" s="116"/>
      <c r="BC93" s="116"/>
      <c r="BD93" s="116"/>
      <c r="BE93" s="120">
        <f>IF(U93="základní",N93,0)</f>
        <v>0</v>
      </c>
      <c r="BF93" s="120">
        <f>IF(U93="snížená",N93,0)</f>
        <v>0</v>
      </c>
      <c r="BG93" s="120">
        <f>IF(U93="zákl. přenesená",N93,0)</f>
        <v>0</v>
      </c>
      <c r="BH93" s="120">
        <f>IF(U93="sníž. přenesená",N93,0)</f>
        <v>0</v>
      </c>
      <c r="BI93" s="120">
        <f>IF(U93="nulová",N93,0)</f>
        <v>0</v>
      </c>
      <c r="BJ93" s="119" t="s">
        <v>97</v>
      </c>
      <c r="BK93" s="116"/>
      <c r="BL93" s="116"/>
      <c r="BM93" s="116"/>
    </row>
    <row r="94" spans="2:65" s="23" customFormat="1" ht="18" customHeight="1" x14ac:dyDescent="0.3">
      <c r="B94" s="24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6"/>
    </row>
    <row r="95" spans="2:65" s="23" customFormat="1" ht="29.25" customHeight="1" x14ac:dyDescent="0.3">
      <c r="B95" s="24"/>
      <c r="C95" s="91" t="s">
        <v>82</v>
      </c>
      <c r="D95" s="92"/>
      <c r="E95" s="92"/>
      <c r="F95" s="92"/>
      <c r="G95" s="92"/>
      <c r="H95" s="92"/>
      <c r="I95" s="92"/>
      <c r="J95" s="92"/>
      <c r="K95" s="92"/>
      <c r="L95" s="161">
        <f>ROUND(SUM(N87+N91),0)</f>
        <v>0</v>
      </c>
      <c r="M95" s="161"/>
      <c r="N95" s="161"/>
      <c r="O95" s="161"/>
      <c r="P95" s="161"/>
      <c r="Q95" s="161"/>
      <c r="R95" s="26"/>
    </row>
    <row r="96" spans="2:65" s="23" customFormat="1" ht="6.95" customHeight="1" x14ac:dyDescent="0.3"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1"/>
    </row>
    <row r="100" spans="2:63" s="23" customFormat="1" ht="6.95" customHeight="1" x14ac:dyDescent="0.3"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4"/>
    </row>
    <row r="101" spans="2:63" s="23" customFormat="1" ht="36.950000000000003" customHeight="1" x14ac:dyDescent="0.3">
      <c r="B101" s="24"/>
      <c r="C101" s="172" t="s">
        <v>99</v>
      </c>
      <c r="D101" s="172"/>
      <c r="E101" s="172"/>
      <c r="F101" s="172"/>
      <c r="G101" s="172"/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26"/>
    </row>
    <row r="102" spans="2:63" s="23" customFormat="1" ht="6.95" customHeight="1" x14ac:dyDescent="0.3">
      <c r="B102" s="24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6"/>
    </row>
    <row r="103" spans="2:63" s="23" customFormat="1" ht="36.950000000000003" customHeight="1" x14ac:dyDescent="0.3">
      <c r="B103" s="24"/>
      <c r="C103" s="61" t="s">
        <v>17</v>
      </c>
      <c r="D103" s="25"/>
      <c r="E103" s="25"/>
      <c r="F103" s="173" t="str">
        <f>F6</f>
        <v>Stavební úprava přízemní budovy G,Ostravská univerzita</v>
      </c>
      <c r="G103" s="173"/>
      <c r="H103" s="173"/>
      <c r="I103" s="173"/>
      <c r="J103" s="173"/>
      <c r="K103" s="173"/>
      <c r="L103" s="173"/>
      <c r="M103" s="173"/>
      <c r="N103" s="173"/>
      <c r="O103" s="173"/>
      <c r="P103" s="173"/>
      <c r="Q103" s="25"/>
      <c r="R103" s="26"/>
    </row>
    <row r="104" spans="2:63" s="23" customFormat="1" ht="6.95" customHeight="1" x14ac:dyDescent="0.3">
      <c r="B104" s="24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6"/>
    </row>
    <row r="105" spans="2:63" s="23" customFormat="1" ht="18" customHeight="1" x14ac:dyDescent="0.3">
      <c r="B105" s="24"/>
      <c r="C105" s="19" t="s">
        <v>20</v>
      </c>
      <c r="D105" s="25"/>
      <c r="E105" s="25"/>
      <c r="F105" s="17"/>
      <c r="G105" s="25"/>
      <c r="H105" s="25"/>
      <c r="I105" s="25"/>
      <c r="J105" s="25"/>
      <c r="K105" s="19" t="s">
        <v>22</v>
      </c>
      <c r="L105" s="25"/>
      <c r="M105" s="188" t="str">
        <f>IF(O8="","",O8)</f>
        <v>10.6.2020</v>
      </c>
      <c r="N105" s="188"/>
      <c r="O105" s="188"/>
      <c r="P105" s="188"/>
      <c r="Q105" s="25"/>
      <c r="R105" s="26"/>
    </row>
    <row r="106" spans="2:63" s="23" customFormat="1" ht="6.95" customHeight="1" x14ac:dyDescent="0.3">
      <c r="B106" s="24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6"/>
    </row>
    <row r="107" spans="2:63" s="23" customFormat="1" ht="15" x14ac:dyDescent="0.3">
      <c r="B107" s="24"/>
      <c r="C107" s="19" t="s">
        <v>23</v>
      </c>
      <c r="D107" s="25"/>
      <c r="E107" s="25"/>
      <c r="F107"/>
      <c r="G107"/>
      <c r="H107"/>
      <c r="I107"/>
      <c r="J107" s="25"/>
      <c r="K107" s="19" t="s">
        <v>27</v>
      </c>
      <c r="L107" s="25"/>
      <c r="M107" s="181" t="str">
        <f>E17</f>
        <v xml:space="preserve"> </v>
      </c>
      <c r="N107" s="181"/>
      <c r="O107" s="181"/>
      <c r="P107" s="181"/>
      <c r="Q107" s="181"/>
      <c r="R107" s="26"/>
    </row>
    <row r="108" spans="2:63" s="23" customFormat="1" ht="14.45" customHeight="1" x14ac:dyDescent="0.3">
      <c r="B108" s="24"/>
      <c r="C108" s="19" t="s">
        <v>26</v>
      </c>
      <c r="D108" s="25"/>
      <c r="E108" s="25"/>
      <c r="F108"/>
      <c r="G108"/>
      <c r="H108"/>
      <c r="I108"/>
      <c r="J108" s="25"/>
      <c r="K108" s="19" t="s">
        <v>30</v>
      </c>
      <c r="L108" s="25"/>
      <c r="M108" s="181" t="str">
        <f>E20</f>
        <v xml:space="preserve"> </v>
      </c>
      <c r="N108" s="181"/>
      <c r="O108" s="181"/>
      <c r="P108" s="181"/>
      <c r="Q108" s="181"/>
      <c r="R108" s="26"/>
    </row>
    <row r="109" spans="2:63" s="23" customFormat="1" ht="10.35" customHeight="1" x14ac:dyDescent="0.3"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6"/>
    </row>
    <row r="110" spans="2:63" s="123" customFormat="1" ht="29.25" customHeight="1" x14ac:dyDescent="0.3">
      <c r="B110" s="124"/>
      <c r="C110" s="125" t="s">
        <v>100</v>
      </c>
      <c r="D110" s="126" t="s">
        <v>101</v>
      </c>
      <c r="E110" s="126" t="s">
        <v>54</v>
      </c>
      <c r="F110" s="189" t="s">
        <v>102</v>
      </c>
      <c r="G110" s="189"/>
      <c r="H110" s="189"/>
      <c r="I110" s="189"/>
      <c r="J110" s="126" t="s">
        <v>103</v>
      </c>
      <c r="K110" s="126" t="s">
        <v>104</v>
      </c>
      <c r="L110" s="189" t="s">
        <v>105</v>
      </c>
      <c r="M110" s="189"/>
      <c r="N110" s="190" t="s">
        <v>92</v>
      </c>
      <c r="O110" s="190"/>
      <c r="P110" s="190"/>
      <c r="Q110" s="190"/>
      <c r="R110" s="127"/>
      <c r="T110" s="68" t="s">
        <v>106</v>
      </c>
      <c r="U110" s="69" t="s">
        <v>35</v>
      </c>
      <c r="V110" s="69" t="s">
        <v>107</v>
      </c>
      <c r="W110" s="69" t="s">
        <v>108</v>
      </c>
      <c r="X110" s="69" t="s">
        <v>109</v>
      </c>
      <c r="Y110" s="69" t="s">
        <v>110</v>
      </c>
      <c r="Z110" s="69" t="s">
        <v>111</v>
      </c>
      <c r="AA110" s="70" t="s">
        <v>112</v>
      </c>
    </row>
    <row r="111" spans="2:63" s="23" customFormat="1" ht="29.25" customHeight="1" x14ac:dyDescent="0.35">
      <c r="B111" s="24"/>
      <c r="C111" s="72" t="s">
        <v>89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191">
        <f>BK111</f>
        <v>0</v>
      </c>
      <c r="O111" s="191"/>
      <c r="P111" s="191"/>
      <c r="Q111" s="191"/>
      <c r="R111" s="26"/>
      <c r="T111" s="71"/>
      <c r="U111" s="41"/>
      <c r="V111" s="41"/>
      <c r="W111" s="128">
        <f>W112</f>
        <v>20.311</v>
      </c>
      <c r="X111" s="41"/>
      <c r="Y111" s="128">
        <f>Y112</f>
        <v>1.873615E-2</v>
      </c>
      <c r="Z111" s="41"/>
      <c r="AA111" s="129">
        <f>AA112</f>
        <v>0</v>
      </c>
      <c r="AT111" s="8" t="s">
        <v>71</v>
      </c>
      <c r="AU111" s="8" t="s">
        <v>94</v>
      </c>
      <c r="BK111" s="130">
        <f>BK112</f>
        <v>0</v>
      </c>
    </row>
    <row r="112" spans="2:63" s="131" customFormat="1" ht="37.35" customHeight="1" x14ac:dyDescent="0.35">
      <c r="B112" s="132"/>
      <c r="C112"/>
      <c r="D112"/>
      <c r="E112"/>
      <c r="F112"/>
      <c r="G112"/>
      <c r="H112"/>
      <c r="I112"/>
      <c r="J112" s="133"/>
      <c r="K112" s="133"/>
      <c r="L112" s="133"/>
      <c r="M112" s="133"/>
      <c r="N112" s="192"/>
      <c r="O112" s="192"/>
      <c r="P112" s="192"/>
      <c r="Q112" s="192"/>
      <c r="R112" s="134"/>
      <c r="T112" s="135"/>
      <c r="U112" s="136"/>
      <c r="V112" s="136"/>
      <c r="W112" s="137">
        <f>W113</f>
        <v>20.311</v>
      </c>
      <c r="X112" s="136"/>
      <c r="Y112" s="137">
        <f>Y113</f>
        <v>1.873615E-2</v>
      </c>
      <c r="Z112" s="136"/>
      <c r="AA112" s="138">
        <f>AA113</f>
        <v>0</v>
      </c>
      <c r="AR112" s="139" t="s">
        <v>97</v>
      </c>
      <c r="AT112" s="140" t="s">
        <v>71</v>
      </c>
      <c r="AU112" s="140" t="s">
        <v>72</v>
      </c>
      <c r="AY112" s="139" t="s">
        <v>113</v>
      </c>
      <c r="BK112" s="141">
        <f>BK113</f>
        <v>0</v>
      </c>
    </row>
    <row r="113" spans="2:65" s="131" customFormat="1" ht="19.899999999999999" customHeight="1" x14ac:dyDescent="0.35">
      <c r="B113" s="132"/>
      <c r="C113" s="136"/>
      <c r="D113" s="142" t="s">
        <v>77</v>
      </c>
      <c r="E113" s="142"/>
      <c r="F113" s="142"/>
      <c r="G113" s="142"/>
      <c r="H113" s="136"/>
      <c r="I113" s="133"/>
      <c r="J113" s="142"/>
      <c r="K113" s="142"/>
      <c r="L113" s="142"/>
      <c r="M113" s="142"/>
      <c r="N113" s="187">
        <f>BK113</f>
        <v>0</v>
      </c>
      <c r="O113" s="187"/>
      <c r="P113" s="187"/>
      <c r="Q113" s="187"/>
      <c r="R113" s="134"/>
      <c r="T113" s="135"/>
      <c r="U113" s="136"/>
      <c r="V113" s="136"/>
      <c r="W113" s="137">
        <f>SUM(W114:W140)</f>
        <v>20.311</v>
      </c>
      <c r="X113" s="136"/>
      <c r="Y113" s="137">
        <f>SUM(Y114:Y140)</f>
        <v>1.873615E-2</v>
      </c>
      <c r="Z113" s="136"/>
      <c r="AA113" s="138">
        <f>SUM(AA114:AA140)</f>
        <v>0</v>
      </c>
      <c r="AR113" s="139" t="s">
        <v>97</v>
      </c>
      <c r="AT113" s="140" t="s">
        <v>71</v>
      </c>
      <c r="AU113" s="140" t="s">
        <v>10</v>
      </c>
      <c r="AY113" s="139" t="s">
        <v>113</v>
      </c>
      <c r="BK113" s="141">
        <f>SUM(BK114:BK140)</f>
        <v>0</v>
      </c>
    </row>
    <row r="114" spans="2:65" s="23" customFormat="1" ht="56.25" customHeight="1" x14ac:dyDescent="0.3">
      <c r="B114" s="113"/>
      <c r="C114" s="143" t="s">
        <v>10</v>
      </c>
      <c r="D114" s="143" t="s">
        <v>114</v>
      </c>
      <c r="E114" s="144" t="s">
        <v>115</v>
      </c>
      <c r="F114" s="183" t="s">
        <v>182</v>
      </c>
      <c r="G114" s="183"/>
      <c r="H114" s="183"/>
      <c r="I114" s="183"/>
      <c r="J114" s="145" t="s">
        <v>116</v>
      </c>
      <c r="K114" s="146">
        <v>8</v>
      </c>
      <c r="L114" s="184">
        <v>0</v>
      </c>
      <c r="M114" s="184"/>
      <c r="N114" s="184">
        <f t="shared" ref="N114:N138" si="0">ROUND(L114*K114,0)</f>
        <v>0</v>
      </c>
      <c r="O114" s="184"/>
      <c r="P114" s="184"/>
      <c r="Q114" s="184"/>
      <c r="R114" s="115"/>
      <c r="T114" s="147"/>
      <c r="U114" s="34" t="s">
        <v>38</v>
      </c>
      <c r="V114" s="148">
        <v>0.16500000000000001</v>
      </c>
      <c r="W114" s="148">
        <f t="shared" ref="W114:W140" si="1">V114*K114</f>
        <v>1.32</v>
      </c>
      <c r="X114" s="148">
        <v>0</v>
      </c>
      <c r="Y114" s="148">
        <f t="shared" ref="Y114:Y140" si="2">X114*K114</f>
        <v>0</v>
      </c>
      <c r="Z114" s="148">
        <v>0</v>
      </c>
      <c r="AA114" s="149">
        <f t="shared" ref="AA114:AA140" si="3">Z114*K114</f>
        <v>0</v>
      </c>
      <c r="AR114" s="8" t="s">
        <v>117</v>
      </c>
      <c r="AT114" s="8" t="s">
        <v>114</v>
      </c>
      <c r="AU114" s="8" t="s">
        <v>97</v>
      </c>
      <c r="AY114" s="8" t="s">
        <v>113</v>
      </c>
      <c r="BE114" s="150">
        <f t="shared" ref="BE114:BE140" si="4">IF(U114="základní",N114,0)</f>
        <v>0</v>
      </c>
      <c r="BF114" s="150">
        <f t="shared" ref="BF114:BF140" si="5">IF(U114="snížená",N114,0)</f>
        <v>0</v>
      </c>
      <c r="BG114" s="150">
        <f t="shared" ref="BG114:BG140" si="6">IF(U114="zákl. přenesená",N114,0)</f>
        <v>0</v>
      </c>
      <c r="BH114" s="150">
        <f t="shared" ref="BH114:BH140" si="7">IF(U114="sníž. přenesená",N114,0)</f>
        <v>0</v>
      </c>
      <c r="BI114" s="150">
        <f t="shared" ref="BI114:BI140" si="8">IF(U114="nulová",N114,0)</f>
        <v>0</v>
      </c>
      <c r="BJ114" s="8" t="s">
        <v>97</v>
      </c>
      <c r="BK114" s="150">
        <f t="shared" ref="BK114:BK140" si="9">ROUND(L114*K114,0)</f>
        <v>0</v>
      </c>
      <c r="BL114" s="8" t="s">
        <v>117</v>
      </c>
      <c r="BM114" s="8" t="s">
        <v>118</v>
      </c>
    </row>
    <row r="115" spans="2:65" s="23" customFormat="1" ht="18.2" customHeight="1" x14ac:dyDescent="0.3">
      <c r="B115" s="113"/>
      <c r="C115" s="143" t="s">
        <v>97</v>
      </c>
      <c r="D115" s="143" t="s">
        <v>114</v>
      </c>
      <c r="E115" s="144" t="s">
        <v>119</v>
      </c>
      <c r="F115" s="183" t="s">
        <v>180</v>
      </c>
      <c r="G115" s="183"/>
      <c r="H115" s="183"/>
      <c r="I115" s="183"/>
      <c r="J115" s="145" t="s">
        <v>116</v>
      </c>
      <c r="K115" s="146">
        <v>2</v>
      </c>
      <c r="L115" s="184">
        <v>0</v>
      </c>
      <c r="M115" s="184"/>
      <c r="N115" s="184">
        <f t="shared" si="0"/>
        <v>0</v>
      </c>
      <c r="O115" s="184"/>
      <c r="P115" s="184"/>
      <c r="Q115" s="184"/>
      <c r="R115" s="115"/>
      <c r="T115" s="147"/>
      <c r="U115" s="34" t="s">
        <v>38</v>
      </c>
      <c r="V115" s="148">
        <v>0.16</v>
      </c>
      <c r="W115" s="148">
        <f t="shared" si="1"/>
        <v>0.32</v>
      </c>
      <c r="X115" s="148">
        <v>2.2000000000000001E-4</v>
      </c>
      <c r="Y115" s="148">
        <f t="shared" si="2"/>
        <v>4.4000000000000002E-4</v>
      </c>
      <c r="Z115" s="148">
        <v>0</v>
      </c>
      <c r="AA115" s="149">
        <f t="shared" si="3"/>
        <v>0</v>
      </c>
      <c r="AR115" s="8" t="s">
        <v>117</v>
      </c>
      <c r="AT115" s="8" t="s">
        <v>114</v>
      </c>
      <c r="AU115" s="8" t="s">
        <v>97</v>
      </c>
      <c r="AY115" s="8" t="s">
        <v>113</v>
      </c>
      <c r="BE115" s="150">
        <f t="shared" si="4"/>
        <v>0</v>
      </c>
      <c r="BF115" s="150">
        <f t="shared" si="5"/>
        <v>0</v>
      </c>
      <c r="BG115" s="150">
        <f t="shared" si="6"/>
        <v>0</v>
      </c>
      <c r="BH115" s="150">
        <f t="shared" si="7"/>
        <v>0</v>
      </c>
      <c r="BI115" s="150">
        <f t="shared" si="8"/>
        <v>0</v>
      </c>
      <c r="BJ115" s="8" t="s">
        <v>97</v>
      </c>
      <c r="BK115" s="150">
        <f t="shared" si="9"/>
        <v>0</v>
      </c>
      <c r="BL115" s="8" t="s">
        <v>117</v>
      </c>
      <c r="BM115" s="8" t="s">
        <v>120</v>
      </c>
    </row>
    <row r="116" spans="2:65" s="23" customFormat="1" ht="44.25" customHeight="1" x14ac:dyDescent="0.3">
      <c r="B116" s="113"/>
      <c r="C116" s="143" t="s">
        <v>121</v>
      </c>
      <c r="D116" s="143" t="s">
        <v>114</v>
      </c>
      <c r="E116" s="144" t="s">
        <v>122</v>
      </c>
      <c r="F116" s="183" t="s">
        <v>181</v>
      </c>
      <c r="G116" s="183"/>
      <c r="H116" s="183"/>
      <c r="I116" s="183"/>
      <c r="J116" s="145" t="s">
        <v>116</v>
      </c>
      <c r="K116" s="146">
        <v>18</v>
      </c>
      <c r="L116" s="184">
        <v>0</v>
      </c>
      <c r="M116" s="184"/>
      <c r="N116" s="184">
        <f t="shared" si="0"/>
        <v>0</v>
      </c>
      <c r="O116" s="184"/>
      <c r="P116" s="184"/>
      <c r="Q116" s="184"/>
      <c r="R116" s="115"/>
      <c r="T116" s="147"/>
      <c r="U116" s="34" t="s">
        <v>38</v>
      </c>
      <c r="V116" s="148">
        <v>0.20399999999999999</v>
      </c>
      <c r="W116" s="148">
        <f t="shared" si="1"/>
        <v>3.6719999999999997</v>
      </c>
      <c r="X116" s="148">
        <v>2.9999999999999997E-4</v>
      </c>
      <c r="Y116" s="148">
        <f t="shared" si="2"/>
        <v>5.3999999999999994E-3</v>
      </c>
      <c r="Z116" s="148">
        <v>0</v>
      </c>
      <c r="AA116" s="149">
        <f t="shared" si="3"/>
        <v>0</v>
      </c>
      <c r="AR116" s="8" t="s">
        <v>117</v>
      </c>
      <c r="AT116" s="8" t="s">
        <v>114</v>
      </c>
      <c r="AU116" s="8" t="s">
        <v>97</v>
      </c>
      <c r="AY116" s="8" t="s">
        <v>113</v>
      </c>
      <c r="BE116" s="150">
        <f t="shared" si="4"/>
        <v>0</v>
      </c>
      <c r="BF116" s="150">
        <f t="shared" si="5"/>
        <v>0</v>
      </c>
      <c r="BG116" s="150">
        <f t="shared" si="6"/>
        <v>0</v>
      </c>
      <c r="BH116" s="150">
        <f t="shared" si="7"/>
        <v>0</v>
      </c>
      <c r="BI116" s="150">
        <f t="shared" si="8"/>
        <v>0</v>
      </c>
      <c r="BJ116" s="8" t="s">
        <v>97</v>
      </c>
      <c r="BK116" s="150">
        <f t="shared" si="9"/>
        <v>0</v>
      </c>
      <c r="BL116" s="8" t="s">
        <v>117</v>
      </c>
      <c r="BM116" s="8" t="s">
        <v>123</v>
      </c>
    </row>
    <row r="117" spans="2:65" s="23" customFormat="1" ht="28.7" customHeight="1" x14ac:dyDescent="0.3">
      <c r="B117" s="113"/>
      <c r="C117" s="143" t="s">
        <v>124</v>
      </c>
      <c r="D117" s="143" t="s">
        <v>114</v>
      </c>
      <c r="E117" s="144" t="s">
        <v>125</v>
      </c>
      <c r="F117" s="183" t="s">
        <v>183</v>
      </c>
      <c r="G117" s="183"/>
      <c r="H117" s="183"/>
      <c r="I117" s="183"/>
      <c r="J117" s="145" t="s">
        <v>116</v>
      </c>
      <c r="K117" s="146">
        <v>4</v>
      </c>
      <c r="L117" s="184">
        <v>0</v>
      </c>
      <c r="M117" s="184"/>
      <c r="N117" s="184">
        <f t="shared" si="0"/>
        <v>0</v>
      </c>
      <c r="O117" s="184"/>
      <c r="P117" s="184"/>
      <c r="Q117" s="184"/>
      <c r="R117" s="115"/>
      <c r="T117" s="147"/>
      <c r="U117" s="34" t="s">
        <v>38</v>
      </c>
      <c r="V117" s="148">
        <v>0.5</v>
      </c>
      <c r="W117" s="148">
        <f t="shared" si="1"/>
        <v>2</v>
      </c>
      <c r="X117" s="148">
        <v>5.3735000000000002E-4</v>
      </c>
      <c r="Y117" s="148">
        <f t="shared" si="2"/>
        <v>2.1494000000000001E-3</v>
      </c>
      <c r="Z117" s="148">
        <v>0</v>
      </c>
      <c r="AA117" s="149">
        <f t="shared" si="3"/>
        <v>0</v>
      </c>
      <c r="AR117" s="8" t="s">
        <v>117</v>
      </c>
      <c r="AT117" s="8" t="s">
        <v>114</v>
      </c>
      <c r="AU117" s="8" t="s">
        <v>97</v>
      </c>
      <c r="AY117" s="8" t="s">
        <v>113</v>
      </c>
      <c r="BE117" s="150">
        <f t="shared" si="4"/>
        <v>0</v>
      </c>
      <c r="BF117" s="150">
        <f t="shared" si="5"/>
        <v>0</v>
      </c>
      <c r="BG117" s="150">
        <f t="shared" si="6"/>
        <v>0</v>
      </c>
      <c r="BH117" s="150">
        <f t="shared" si="7"/>
        <v>0</v>
      </c>
      <c r="BI117" s="150">
        <f t="shared" si="8"/>
        <v>0</v>
      </c>
      <c r="BJ117" s="8" t="s">
        <v>97</v>
      </c>
      <c r="BK117" s="150">
        <f t="shared" si="9"/>
        <v>0</v>
      </c>
      <c r="BL117" s="8" t="s">
        <v>117</v>
      </c>
      <c r="BM117" s="8" t="s">
        <v>126</v>
      </c>
    </row>
    <row r="118" spans="2:65" s="23" customFormat="1" ht="29.45" customHeight="1" x14ac:dyDescent="0.3">
      <c r="B118" s="113"/>
      <c r="C118" s="151" t="s">
        <v>127</v>
      </c>
      <c r="D118" s="151" t="s">
        <v>114</v>
      </c>
      <c r="E118" s="152" t="s">
        <v>128</v>
      </c>
      <c r="F118" s="185" t="s">
        <v>184</v>
      </c>
      <c r="G118" s="185"/>
      <c r="H118" s="185"/>
      <c r="I118" s="185"/>
      <c r="J118" s="153" t="s">
        <v>116</v>
      </c>
      <c r="K118" s="154">
        <v>2</v>
      </c>
      <c r="L118" s="186">
        <v>0</v>
      </c>
      <c r="M118" s="186"/>
      <c r="N118" s="186">
        <f t="shared" si="0"/>
        <v>0</v>
      </c>
      <c r="O118" s="186"/>
      <c r="P118" s="186"/>
      <c r="Q118" s="186"/>
      <c r="R118" s="115"/>
      <c r="T118" s="147"/>
      <c r="U118" s="34" t="s">
        <v>38</v>
      </c>
      <c r="V118" s="148">
        <v>0</v>
      </c>
      <c r="W118" s="148">
        <f t="shared" si="1"/>
        <v>0</v>
      </c>
      <c r="X118" s="148">
        <v>2.0000000000000002E-5</v>
      </c>
      <c r="Y118" s="148">
        <f t="shared" si="2"/>
        <v>4.0000000000000003E-5</v>
      </c>
      <c r="Z118" s="148">
        <v>0</v>
      </c>
      <c r="AA118" s="149">
        <f t="shared" si="3"/>
        <v>0</v>
      </c>
      <c r="AR118" s="8" t="s">
        <v>129</v>
      </c>
      <c r="AT118" s="8" t="s">
        <v>130</v>
      </c>
      <c r="AU118" s="8" t="s">
        <v>97</v>
      </c>
      <c r="AY118" s="8" t="s">
        <v>113</v>
      </c>
      <c r="BE118" s="150">
        <f t="shared" si="4"/>
        <v>0</v>
      </c>
      <c r="BF118" s="150">
        <f t="shared" si="5"/>
        <v>0</v>
      </c>
      <c r="BG118" s="150">
        <f t="shared" si="6"/>
        <v>0</v>
      </c>
      <c r="BH118" s="150">
        <f t="shared" si="7"/>
        <v>0</v>
      </c>
      <c r="BI118" s="150">
        <f t="shared" si="8"/>
        <v>0</v>
      </c>
      <c r="BJ118" s="8" t="s">
        <v>97</v>
      </c>
      <c r="BK118" s="150">
        <f t="shared" si="9"/>
        <v>0</v>
      </c>
      <c r="BL118" s="8" t="s">
        <v>117</v>
      </c>
      <c r="BM118" s="8" t="s">
        <v>131</v>
      </c>
    </row>
    <row r="119" spans="2:65" s="23" customFormat="1" ht="30" customHeight="1" x14ac:dyDescent="0.3">
      <c r="B119" s="113"/>
      <c r="C119" s="151" t="s">
        <v>132</v>
      </c>
      <c r="D119" s="151" t="s">
        <v>114</v>
      </c>
      <c r="E119" s="152" t="s">
        <v>133</v>
      </c>
      <c r="F119" s="185" t="s">
        <v>134</v>
      </c>
      <c r="G119" s="185"/>
      <c r="H119" s="185"/>
      <c r="I119" s="185"/>
      <c r="J119" s="153" t="s">
        <v>116</v>
      </c>
      <c r="K119" s="154">
        <v>2</v>
      </c>
      <c r="L119" s="186">
        <v>0</v>
      </c>
      <c r="M119" s="186"/>
      <c r="N119" s="186">
        <f t="shared" si="0"/>
        <v>0</v>
      </c>
      <c r="O119" s="186"/>
      <c r="P119" s="186"/>
      <c r="Q119" s="186"/>
      <c r="R119" s="115"/>
      <c r="T119" s="147"/>
      <c r="U119" s="34" t="s">
        <v>38</v>
      </c>
      <c r="V119" s="148">
        <v>0</v>
      </c>
      <c r="W119" s="148">
        <f t="shared" si="1"/>
        <v>0</v>
      </c>
      <c r="X119" s="148">
        <v>6.4999999999999997E-4</v>
      </c>
      <c r="Y119" s="148">
        <f t="shared" si="2"/>
        <v>1.2999999999999999E-3</v>
      </c>
      <c r="Z119" s="148">
        <v>0</v>
      </c>
      <c r="AA119" s="149">
        <f t="shared" si="3"/>
        <v>0</v>
      </c>
      <c r="AR119" s="8" t="s">
        <v>129</v>
      </c>
      <c r="AT119" s="8" t="s">
        <v>130</v>
      </c>
      <c r="AU119" s="8" t="s">
        <v>97</v>
      </c>
      <c r="AY119" s="8" t="s">
        <v>113</v>
      </c>
      <c r="BE119" s="150">
        <f t="shared" si="4"/>
        <v>0</v>
      </c>
      <c r="BF119" s="150">
        <f t="shared" si="5"/>
        <v>0</v>
      </c>
      <c r="BG119" s="150">
        <f t="shared" si="6"/>
        <v>0</v>
      </c>
      <c r="BH119" s="150">
        <f t="shared" si="7"/>
        <v>0</v>
      </c>
      <c r="BI119" s="150">
        <f t="shared" si="8"/>
        <v>0</v>
      </c>
      <c r="BJ119" s="8" t="s">
        <v>97</v>
      </c>
      <c r="BK119" s="150">
        <f t="shared" si="9"/>
        <v>0</v>
      </c>
      <c r="BL119" s="8" t="s">
        <v>117</v>
      </c>
      <c r="BM119" s="8" t="s">
        <v>135</v>
      </c>
    </row>
    <row r="120" spans="2:65" s="23" customFormat="1" ht="18.2" customHeight="1" x14ac:dyDescent="0.3">
      <c r="B120" s="113"/>
      <c r="C120" s="151" t="s">
        <v>136</v>
      </c>
      <c r="D120" s="151" t="s">
        <v>114</v>
      </c>
      <c r="E120" s="152" t="s">
        <v>137</v>
      </c>
      <c r="F120" s="185" t="s">
        <v>138</v>
      </c>
      <c r="G120" s="185"/>
      <c r="H120" s="185"/>
      <c r="I120" s="185"/>
      <c r="J120" s="153" t="s">
        <v>116</v>
      </c>
      <c r="K120" s="154">
        <v>8</v>
      </c>
      <c r="L120" s="186">
        <v>0</v>
      </c>
      <c r="M120" s="186"/>
      <c r="N120" s="186">
        <f t="shared" si="0"/>
        <v>0</v>
      </c>
      <c r="O120" s="186"/>
      <c r="P120" s="186"/>
      <c r="Q120" s="186"/>
      <c r="R120" s="115"/>
      <c r="T120" s="147"/>
      <c r="U120" s="34" t="s">
        <v>38</v>
      </c>
      <c r="V120" s="148">
        <v>0</v>
      </c>
      <c r="W120" s="148">
        <f t="shared" si="1"/>
        <v>0</v>
      </c>
      <c r="X120" s="148">
        <v>1E-4</v>
      </c>
      <c r="Y120" s="148">
        <f t="shared" si="2"/>
        <v>8.0000000000000004E-4</v>
      </c>
      <c r="Z120" s="148">
        <v>0</v>
      </c>
      <c r="AA120" s="149">
        <f t="shared" si="3"/>
        <v>0</v>
      </c>
      <c r="AR120" s="8" t="s">
        <v>129</v>
      </c>
      <c r="AT120" s="8" t="s">
        <v>130</v>
      </c>
      <c r="AU120" s="8" t="s">
        <v>97</v>
      </c>
      <c r="AY120" s="8" t="s">
        <v>113</v>
      </c>
      <c r="BE120" s="150">
        <f t="shared" si="4"/>
        <v>0</v>
      </c>
      <c r="BF120" s="150">
        <f t="shared" si="5"/>
        <v>0</v>
      </c>
      <c r="BG120" s="150">
        <f t="shared" si="6"/>
        <v>0</v>
      </c>
      <c r="BH120" s="150">
        <f t="shared" si="7"/>
        <v>0</v>
      </c>
      <c r="BI120" s="150">
        <f t="shared" si="8"/>
        <v>0</v>
      </c>
      <c r="BJ120" s="8" t="s">
        <v>97</v>
      </c>
      <c r="BK120" s="150">
        <f t="shared" si="9"/>
        <v>0</v>
      </c>
      <c r="BL120" s="8" t="s">
        <v>117</v>
      </c>
      <c r="BM120" s="8" t="s">
        <v>139</v>
      </c>
    </row>
    <row r="121" spans="2:65" s="23" customFormat="1" ht="16.5" customHeight="1" x14ac:dyDescent="0.3">
      <c r="B121" s="113"/>
      <c r="C121" s="151" t="s">
        <v>140</v>
      </c>
      <c r="D121" s="151" t="s">
        <v>114</v>
      </c>
      <c r="E121" s="152" t="s">
        <v>141</v>
      </c>
      <c r="F121" s="185" t="s">
        <v>142</v>
      </c>
      <c r="G121" s="185"/>
      <c r="H121" s="185"/>
      <c r="I121" s="185"/>
      <c r="J121" s="153" t="s">
        <v>116</v>
      </c>
      <c r="K121" s="154">
        <v>5</v>
      </c>
      <c r="L121" s="186">
        <v>0</v>
      </c>
      <c r="M121" s="186"/>
      <c r="N121" s="186">
        <f t="shared" si="0"/>
        <v>0</v>
      </c>
      <c r="O121" s="186"/>
      <c r="P121" s="186"/>
      <c r="Q121" s="186"/>
      <c r="R121" s="115"/>
      <c r="T121" s="147"/>
      <c r="U121" s="34" t="s">
        <v>38</v>
      </c>
      <c r="V121" s="148">
        <v>0</v>
      </c>
      <c r="W121" s="148">
        <f t="shared" si="1"/>
        <v>0</v>
      </c>
      <c r="X121" s="148">
        <v>1.0000000000000001E-5</v>
      </c>
      <c r="Y121" s="148">
        <f t="shared" si="2"/>
        <v>5.0000000000000002E-5</v>
      </c>
      <c r="Z121" s="148">
        <v>0</v>
      </c>
      <c r="AA121" s="149">
        <f t="shared" si="3"/>
        <v>0</v>
      </c>
      <c r="AR121" s="8" t="s">
        <v>129</v>
      </c>
      <c r="AT121" s="8" t="s">
        <v>130</v>
      </c>
      <c r="AU121" s="8" t="s">
        <v>97</v>
      </c>
      <c r="AY121" s="8" t="s">
        <v>113</v>
      </c>
      <c r="BE121" s="150">
        <f t="shared" si="4"/>
        <v>0</v>
      </c>
      <c r="BF121" s="150">
        <f t="shared" si="5"/>
        <v>0</v>
      </c>
      <c r="BG121" s="150">
        <f t="shared" si="6"/>
        <v>0</v>
      </c>
      <c r="BH121" s="150">
        <f t="shared" si="7"/>
        <v>0</v>
      </c>
      <c r="BI121" s="150">
        <f t="shared" si="8"/>
        <v>0</v>
      </c>
      <c r="BJ121" s="8" t="s">
        <v>97</v>
      </c>
      <c r="BK121" s="150">
        <f t="shared" si="9"/>
        <v>0</v>
      </c>
      <c r="BL121" s="8" t="s">
        <v>117</v>
      </c>
      <c r="BM121" s="8" t="s">
        <v>143</v>
      </c>
    </row>
    <row r="122" spans="2:65" s="23" customFormat="1" ht="18.2" customHeight="1" x14ac:dyDescent="0.3">
      <c r="B122" s="113"/>
      <c r="C122" s="143" t="s">
        <v>144</v>
      </c>
      <c r="D122" s="143" t="s">
        <v>114</v>
      </c>
      <c r="E122" s="144" t="s">
        <v>145</v>
      </c>
      <c r="F122" s="183" t="s">
        <v>146</v>
      </c>
      <c r="G122" s="183"/>
      <c r="H122" s="183"/>
      <c r="I122" s="183"/>
      <c r="J122" s="145" t="s">
        <v>116</v>
      </c>
      <c r="K122" s="146">
        <v>15</v>
      </c>
      <c r="L122" s="184">
        <v>0</v>
      </c>
      <c r="M122" s="184"/>
      <c r="N122" s="184">
        <f t="shared" si="0"/>
        <v>0</v>
      </c>
      <c r="O122" s="184"/>
      <c r="P122" s="184"/>
      <c r="Q122" s="184"/>
      <c r="R122" s="115"/>
      <c r="T122" s="147"/>
      <c r="U122" s="34" t="s">
        <v>38</v>
      </c>
      <c r="V122" s="148">
        <v>6.7000000000000004E-2</v>
      </c>
      <c r="W122" s="148">
        <f t="shared" si="1"/>
        <v>1.0050000000000001</v>
      </c>
      <c r="X122" s="148">
        <v>1.9000000000000001E-4</v>
      </c>
      <c r="Y122" s="148">
        <f t="shared" si="2"/>
        <v>2.8500000000000001E-3</v>
      </c>
      <c r="Z122" s="148">
        <v>0</v>
      </c>
      <c r="AA122" s="149">
        <f t="shared" si="3"/>
        <v>0</v>
      </c>
      <c r="AR122" s="8" t="s">
        <v>117</v>
      </c>
      <c r="AT122" s="8" t="s">
        <v>114</v>
      </c>
      <c r="AU122" s="8" t="s">
        <v>97</v>
      </c>
      <c r="AY122" s="8" t="s">
        <v>113</v>
      </c>
      <c r="BE122" s="150">
        <f t="shared" si="4"/>
        <v>0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8" t="s">
        <v>97</v>
      </c>
      <c r="BK122" s="150">
        <f t="shared" si="9"/>
        <v>0</v>
      </c>
      <c r="BL122" s="8" t="s">
        <v>117</v>
      </c>
      <c r="BM122" s="8" t="s">
        <v>147</v>
      </c>
    </row>
    <row r="123" spans="2:65" s="23" customFormat="1" ht="30.75" customHeight="1" x14ac:dyDescent="0.3">
      <c r="B123" s="113"/>
      <c r="C123" s="143" t="s">
        <v>148</v>
      </c>
      <c r="D123" s="143" t="s">
        <v>114</v>
      </c>
      <c r="E123" s="144" t="s">
        <v>149</v>
      </c>
      <c r="F123" s="183" t="s">
        <v>185</v>
      </c>
      <c r="G123" s="183"/>
      <c r="H123" s="183"/>
      <c r="I123" s="183"/>
      <c r="J123" s="145" t="s">
        <v>116</v>
      </c>
      <c r="K123" s="146">
        <v>7</v>
      </c>
      <c r="L123" s="184">
        <v>0</v>
      </c>
      <c r="M123" s="184"/>
      <c r="N123" s="184">
        <f t="shared" si="0"/>
        <v>0</v>
      </c>
      <c r="O123" s="184"/>
      <c r="P123" s="184"/>
      <c r="Q123" s="184"/>
      <c r="R123" s="115"/>
      <c r="T123" s="147"/>
      <c r="U123" s="34" t="s">
        <v>38</v>
      </c>
      <c r="V123" s="148">
        <v>8.2000000000000003E-2</v>
      </c>
      <c r="W123" s="148">
        <f t="shared" si="1"/>
        <v>0.57400000000000007</v>
      </c>
      <c r="X123" s="148">
        <v>1.0000000000000001E-5</v>
      </c>
      <c r="Y123" s="148">
        <f t="shared" si="2"/>
        <v>7.0000000000000007E-5</v>
      </c>
      <c r="Z123" s="148">
        <v>0</v>
      </c>
      <c r="AA123" s="149">
        <f t="shared" si="3"/>
        <v>0</v>
      </c>
      <c r="AR123" s="8" t="s">
        <v>117</v>
      </c>
      <c r="AT123" s="8" t="s">
        <v>114</v>
      </c>
      <c r="AU123" s="8" t="s">
        <v>97</v>
      </c>
      <c r="AY123" s="8" t="s">
        <v>113</v>
      </c>
      <c r="BE123" s="150">
        <f t="shared" si="4"/>
        <v>0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8" t="s">
        <v>97</v>
      </c>
      <c r="BK123" s="150">
        <f t="shared" si="9"/>
        <v>0</v>
      </c>
      <c r="BL123" s="8" t="s">
        <v>117</v>
      </c>
      <c r="BM123" s="8" t="s">
        <v>150</v>
      </c>
    </row>
    <row r="124" spans="2:65" s="23" customFormat="1" ht="27.75" customHeight="1" x14ac:dyDescent="0.3">
      <c r="B124" s="113"/>
      <c r="C124" s="143">
        <v>11</v>
      </c>
      <c r="D124" s="143" t="s">
        <v>114</v>
      </c>
      <c r="E124" s="144" t="s">
        <v>151</v>
      </c>
      <c r="F124" s="183" t="s">
        <v>152</v>
      </c>
      <c r="G124" s="183"/>
      <c r="H124" s="183"/>
      <c r="I124" s="183"/>
      <c r="J124" s="145" t="s">
        <v>116</v>
      </c>
      <c r="K124" s="146">
        <v>40</v>
      </c>
      <c r="L124" s="184">
        <v>0</v>
      </c>
      <c r="M124" s="184"/>
      <c r="N124" s="184">
        <f t="shared" si="0"/>
        <v>0</v>
      </c>
      <c r="O124" s="184"/>
      <c r="P124" s="184"/>
      <c r="Q124" s="184"/>
      <c r="R124" s="115"/>
      <c r="T124" s="147"/>
      <c r="U124" s="34" t="s">
        <v>38</v>
      </c>
      <c r="V124" s="148">
        <v>0.16500000000000001</v>
      </c>
      <c r="W124" s="148">
        <f t="shared" si="1"/>
        <v>6.6000000000000005</v>
      </c>
      <c r="X124" s="148">
        <v>0</v>
      </c>
      <c r="Y124" s="148">
        <f t="shared" si="2"/>
        <v>0</v>
      </c>
      <c r="Z124" s="148">
        <v>0</v>
      </c>
      <c r="AA124" s="149">
        <f t="shared" si="3"/>
        <v>0</v>
      </c>
      <c r="AR124" s="8" t="s">
        <v>117</v>
      </c>
      <c r="AT124" s="8" t="s">
        <v>114</v>
      </c>
      <c r="AU124" s="8" t="s">
        <v>97</v>
      </c>
      <c r="AY124" s="8" t="s">
        <v>113</v>
      </c>
      <c r="BE124" s="150">
        <f t="shared" si="4"/>
        <v>0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8" t="s">
        <v>97</v>
      </c>
      <c r="BK124" s="150">
        <f t="shared" si="9"/>
        <v>0</v>
      </c>
      <c r="BL124" s="8" t="s">
        <v>117</v>
      </c>
      <c r="BM124" s="8" t="s">
        <v>118</v>
      </c>
    </row>
    <row r="125" spans="2:65" s="23" customFormat="1" ht="31.5" customHeight="1" x14ac:dyDescent="0.3">
      <c r="B125" s="113"/>
      <c r="C125" s="143">
        <v>12</v>
      </c>
      <c r="D125" s="143" t="s">
        <v>114</v>
      </c>
      <c r="E125" s="144" t="s">
        <v>153</v>
      </c>
      <c r="F125" s="183" t="s">
        <v>154</v>
      </c>
      <c r="G125" s="183"/>
      <c r="H125" s="183"/>
      <c r="I125" s="183"/>
      <c r="J125" s="145" t="s">
        <v>116</v>
      </c>
      <c r="K125" s="146">
        <v>6</v>
      </c>
      <c r="L125" s="184">
        <v>0</v>
      </c>
      <c r="M125" s="184"/>
      <c r="N125" s="184">
        <f t="shared" si="0"/>
        <v>0</v>
      </c>
      <c r="O125" s="184"/>
      <c r="P125" s="184"/>
      <c r="Q125" s="184"/>
      <c r="R125" s="115"/>
      <c r="T125" s="147"/>
      <c r="U125" s="34" t="s">
        <v>38</v>
      </c>
      <c r="V125" s="148">
        <v>0.16</v>
      </c>
      <c r="W125" s="148">
        <f t="shared" si="1"/>
        <v>0.96</v>
      </c>
      <c r="X125" s="148">
        <v>2.2000000000000001E-4</v>
      </c>
      <c r="Y125" s="148">
        <f t="shared" si="2"/>
        <v>1.32E-3</v>
      </c>
      <c r="Z125" s="148">
        <v>0</v>
      </c>
      <c r="AA125" s="149">
        <f t="shared" si="3"/>
        <v>0</v>
      </c>
      <c r="AR125" s="8" t="s">
        <v>117</v>
      </c>
      <c r="AT125" s="8" t="s">
        <v>114</v>
      </c>
      <c r="AU125" s="8" t="s">
        <v>97</v>
      </c>
      <c r="AY125" s="8" t="s">
        <v>113</v>
      </c>
      <c r="BE125" s="150">
        <f t="shared" si="4"/>
        <v>0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8" t="s">
        <v>97</v>
      </c>
      <c r="BK125" s="150">
        <f t="shared" si="9"/>
        <v>0</v>
      </c>
      <c r="BL125" s="8" t="s">
        <v>117</v>
      </c>
      <c r="BM125" s="8" t="s">
        <v>120</v>
      </c>
    </row>
    <row r="126" spans="2:65" s="23" customFormat="1" ht="28.5" customHeight="1" x14ac:dyDescent="0.3">
      <c r="B126" s="113"/>
      <c r="C126" s="143">
        <v>13</v>
      </c>
      <c r="D126" s="143" t="s">
        <v>114</v>
      </c>
      <c r="E126" s="144" t="s">
        <v>155</v>
      </c>
      <c r="F126" s="183" t="s">
        <v>156</v>
      </c>
      <c r="G126" s="183"/>
      <c r="H126" s="183"/>
      <c r="I126" s="183"/>
      <c r="J126" s="145" t="s">
        <v>116</v>
      </c>
      <c r="K126" s="146">
        <v>4</v>
      </c>
      <c r="L126" s="184">
        <v>0</v>
      </c>
      <c r="M126" s="184"/>
      <c r="N126" s="184">
        <f t="shared" si="0"/>
        <v>0</v>
      </c>
      <c r="O126" s="184"/>
      <c r="P126" s="184"/>
      <c r="Q126" s="184"/>
      <c r="R126" s="115"/>
      <c r="T126" s="147"/>
      <c r="U126" s="34" t="s">
        <v>38</v>
      </c>
      <c r="V126" s="148">
        <v>0.20399999999999999</v>
      </c>
      <c r="W126" s="148">
        <f t="shared" si="1"/>
        <v>0.81599999999999995</v>
      </c>
      <c r="X126" s="148">
        <v>2.9999999999999997E-4</v>
      </c>
      <c r="Y126" s="148">
        <f t="shared" si="2"/>
        <v>1.1999999999999999E-3</v>
      </c>
      <c r="Z126" s="148">
        <v>0</v>
      </c>
      <c r="AA126" s="149">
        <f t="shared" si="3"/>
        <v>0</v>
      </c>
      <c r="AR126" s="8" t="s">
        <v>117</v>
      </c>
      <c r="AT126" s="8" t="s">
        <v>114</v>
      </c>
      <c r="AU126" s="8" t="s">
        <v>97</v>
      </c>
      <c r="AY126" s="8" t="s">
        <v>113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8" t="s">
        <v>97</v>
      </c>
      <c r="BK126" s="150">
        <f t="shared" si="9"/>
        <v>0</v>
      </c>
      <c r="BL126" s="8" t="s">
        <v>117</v>
      </c>
      <c r="BM126" s="8" t="s">
        <v>123</v>
      </c>
    </row>
    <row r="127" spans="2:65" s="23" customFormat="1" ht="26.85" customHeight="1" x14ac:dyDescent="0.3">
      <c r="B127" s="113"/>
      <c r="C127" s="143">
        <v>14</v>
      </c>
      <c r="D127" s="143" t="s">
        <v>114</v>
      </c>
      <c r="E127" s="144" t="s">
        <v>157</v>
      </c>
      <c r="F127" s="183" t="s">
        <v>158</v>
      </c>
      <c r="G127" s="183"/>
      <c r="H127" s="183"/>
      <c r="I127" s="183"/>
      <c r="J127" s="145" t="s">
        <v>116</v>
      </c>
      <c r="K127" s="146">
        <v>2</v>
      </c>
      <c r="L127" s="184">
        <v>0</v>
      </c>
      <c r="M127" s="184"/>
      <c r="N127" s="184">
        <f t="shared" si="0"/>
        <v>0</v>
      </c>
      <c r="O127" s="184"/>
      <c r="P127" s="184"/>
      <c r="Q127" s="184"/>
      <c r="R127" s="115"/>
      <c r="T127" s="147"/>
      <c r="U127" s="34" t="s">
        <v>38</v>
      </c>
      <c r="V127" s="148">
        <v>0.5</v>
      </c>
      <c r="W127" s="148">
        <f t="shared" si="1"/>
        <v>1</v>
      </c>
      <c r="X127" s="148">
        <v>5.3735000000000002E-4</v>
      </c>
      <c r="Y127" s="148">
        <f t="shared" si="2"/>
        <v>1.0747E-3</v>
      </c>
      <c r="Z127" s="148">
        <v>0</v>
      </c>
      <c r="AA127" s="149">
        <f t="shared" si="3"/>
        <v>0</v>
      </c>
      <c r="AR127" s="8" t="s">
        <v>117</v>
      </c>
      <c r="AT127" s="8" t="s">
        <v>114</v>
      </c>
      <c r="AU127" s="8" t="s">
        <v>97</v>
      </c>
      <c r="AY127" s="8" t="s">
        <v>113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8" t="s">
        <v>97</v>
      </c>
      <c r="BK127" s="150">
        <f t="shared" si="9"/>
        <v>0</v>
      </c>
      <c r="BL127" s="8" t="s">
        <v>117</v>
      </c>
      <c r="BM127" s="8" t="s">
        <v>126</v>
      </c>
    </row>
    <row r="128" spans="2:65" s="23" customFormat="1" ht="26.25" customHeight="1" x14ac:dyDescent="0.3">
      <c r="B128" s="113"/>
      <c r="C128" s="143">
        <v>15</v>
      </c>
      <c r="D128" s="143" t="s">
        <v>114</v>
      </c>
      <c r="E128" s="144" t="s">
        <v>159</v>
      </c>
      <c r="F128" s="183" t="s">
        <v>160</v>
      </c>
      <c r="G128" s="183"/>
      <c r="H128" s="183"/>
      <c r="I128" s="183"/>
      <c r="J128" s="145" t="s">
        <v>116</v>
      </c>
      <c r="K128" s="146">
        <v>1</v>
      </c>
      <c r="L128" s="184">
        <v>0</v>
      </c>
      <c r="M128" s="184"/>
      <c r="N128" s="184">
        <f t="shared" si="0"/>
        <v>0</v>
      </c>
      <c r="O128" s="184"/>
      <c r="P128" s="184"/>
      <c r="Q128" s="184"/>
      <c r="R128" s="115"/>
      <c r="T128" s="147"/>
      <c r="U128" s="155" t="s">
        <v>38</v>
      </c>
      <c r="V128" s="156">
        <v>0</v>
      </c>
      <c r="W128" s="156">
        <f t="shared" si="1"/>
        <v>0</v>
      </c>
      <c r="X128" s="156">
        <v>0</v>
      </c>
      <c r="Y128" s="156">
        <f t="shared" si="2"/>
        <v>0</v>
      </c>
      <c r="Z128" s="156">
        <v>0</v>
      </c>
      <c r="AA128" s="157">
        <f t="shared" si="3"/>
        <v>0</v>
      </c>
      <c r="AR128" s="8" t="s">
        <v>117</v>
      </c>
      <c r="AT128" s="8" t="s">
        <v>114</v>
      </c>
      <c r="AU128" s="8" t="s">
        <v>97</v>
      </c>
      <c r="AY128" s="8" t="s">
        <v>113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8" t="s">
        <v>97</v>
      </c>
      <c r="BK128" s="150">
        <f t="shared" si="9"/>
        <v>0</v>
      </c>
      <c r="BL128" s="8" t="s">
        <v>117</v>
      </c>
      <c r="BM128" s="8" t="s">
        <v>161</v>
      </c>
    </row>
    <row r="129" spans="2:65" s="23" customFormat="1" ht="44.25" customHeight="1" x14ac:dyDescent="0.3">
      <c r="B129" s="113"/>
      <c r="C129" s="143">
        <v>16</v>
      </c>
      <c r="D129" s="143" t="s">
        <v>114</v>
      </c>
      <c r="E129" s="144" t="s">
        <v>162</v>
      </c>
      <c r="F129" s="183" t="s">
        <v>163</v>
      </c>
      <c r="G129" s="183"/>
      <c r="H129" s="183"/>
      <c r="I129" s="183"/>
      <c r="J129" s="145" t="s">
        <v>116</v>
      </c>
      <c r="K129" s="146">
        <v>1</v>
      </c>
      <c r="L129" s="184">
        <v>0</v>
      </c>
      <c r="M129" s="184"/>
      <c r="N129" s="184">
        <f t="shared" si="0"/>
        <v>0</v>
      </c>
      <c r="O129" s="184"/>
      <c r="P129" s="184"/>
      <c r="Q129" s="184"/>
      <c r="R129" s="115"/>
      <c r="T129" s="147"/>
      <c r="U129" s="34" t="s">
        <v>38</v>
      </c>
      <c r="V129" s="148">
        <v>6.7000000000000004E-2</v>
      </c>
      <c r="W129" s="148">
        <f t="shared" si="1"/>
        <v>6.7000000000000004E-2</v>
      </c>
      <c r="X129" s="148">
        <v>1.9000000000000001E-4</v>
      </c>
      <c r="Y129" s="148">
        <f t="shared" si="2"/>
        <v>1.9000000000000001E-4</v>
      </c>
      <c r="Z129" s="148">
        <v>0</v>
      </c>
      <c r="AA129" s="149">
        <f t="shared" si="3"/>
        <v>0</v>
      </c>
      <c r="AR129" s="8" t="s">
        <v>117</v>
      </c>
      <c r="AT129" s="8" t="s">
        <v>114</v>
      </c>
      <c r="AU129" s="8" t="s">
        <v>97</v>
      </c>
      <c r="AY129" s="8" t="s">
        <v>113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8" t="s">
        <v>97</v>
      </c>
      <c r="BK129" s="150">
        <f t="shared" si="9"/>
        <v>0</v>
      </c>
      <c r="BL129" s="8" t="s">
        <v>117</v>
      </c>
      <c r="BM129" s="8" t="s">
        <v>147</v>
      </c>
    </row>
    <row r="130" spans="2:65" s="23" customFormat="1" ht="17.25" customHeight="1" x14ac:dyDescent="0.3">
      <c r="B130" s="113"/>
      <c r="C130" s="143">
        <v>17</v>
      </c>
      <c r="D130" s="143" t="s">
        <v>114</v>
      </c>
      <c r="E130" s="144" t="s">
        <v>164</v>
      </c>
      <c r="F130" s="183" t="s">
        <v>165</v>
      </c>
      <c r="G130" s="183"/>
      <c r="H130" s="183"/>
      <c r="I130" s="183"/>
      <c r="J130" s="145" t="s">
        <v>116</v>
      </c>
      <c r="K130" s="146">
        <v>4</v>
      </c>
      <c r="L130" s="184">
        <v>0</v>
      </c>
      <c r="M130" s="184"/>
      <c r="N130" s="184">
        <f t="shared" si="0"/>
        <v>0</v>
      </c>
      <c r="O130" s="184"/>
      <c r="P130" s="184"/>
      <c r="Q130" s="184"/>
      <c r="R130" s="115"/>
      <c r="T130" s="147"/>
      <c r="U130" s="34" t="s">
        <v>38</v>
      </c>
      <c r="V130" s="148">
        <v>8.2000000000000003E-2</v>
      </c>
      <c r="W130" s="148">
        <f t="shared" si="1"/>
        <v>0.32800000000000001</v>
      </c>
      <c r="X130" s="148">
        <v>1.0000000000000001E-5</v>
      </c>
      <c r="Y130" s="148">
        <f t="shared" si="2"/>
        <v>4.0000000000000003E-5</v>
      </c>
      <c r="Z130" s="148">
        <v>0</v>
      </c>
      <c r="AA130" s="149">
        <f t="shared" si="3"/>
        <v>0</v>
      </c>
      <c r="AR130" s="8" t="s">
        <v>117</v>
      </c>
      <c r="AT130" s="8" t="s">
        <v>114</v>
      </c>
      <c r="AU130" s="8" t="s">
        <v>97</v>
      </c>
      <c r="AY130" s="8" t="s">
        <v>113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8" t="s">
        <v>97</v>
      </c>
      <c r="BK130" s="150">
        <f t="shared" si="9"/>
        <v>0</v>
      </c>
      <c r="BL130" s="8" t="s">
        <v>117</v>
      </c>
      <c r="BM130" s="8" t="s">
        <v>150</v>
      </c>
    </row>
    <row r="131" spans="2:65" s="23" customFormat="1" ht="123" customHeight="1" x14ac:dyDescent="0.3">
      <c r="B131" s="113"/>
      <c r="C131" s="143">
        <v>18</v>
      </c>
      <c r="D131" s="143" t="s">
        <v>114</v>
      </c>
      <c r="E131" s="159" t="s">
        <v>176</v>
      </c>
      <c r="F131" s="183" t="s">
        <v>190</v>
      </c>
      <c r="G131" s="183"/>
      <c r="H131" s="183"/>
      <c r="I131" s="183"/>
      <c r="J131" s="145" t="s">
        <v>116</v>
      </c>
      <c r="K131" s="146">
        <v>2</v>
      </c>
      <c r="L131" s="184">
        <v>0</v>
      </c>
      <c r="M131" s="184"/>
      <c r="N131" s="184">
        <f t="shared" si="0"/>
        <v>0</v>
      </c>
      <c r="O131" s="184"/>
      <c r="P131" s="184"/>
      <c r="Q131" s="184"/>
      <c r="R131" s="115"/>
      <c r="T131" s="147"/>
      <c r="U131" s="155" t="s">
        <v>38</v>
      </c>
      <c r="V131" s="156">
        <v>0</v>
      </c>
      <c r="W131" s="156">
        <f t="shared" si="1"/>
        <v>0</v>
      </c>
      <c r="X131" s="156">
        <v>0</v>
      </c>
      <c r="Y131" s="156">
        <f t="shared" si="2"/>
        <v>0</v>
      </c>
      <c r="Z131" s="156">
        <v>0</v>
      </c>
      <c r="AA131" s="157">
        <f t="shared" si="3"/>
        <v>0</v>
      </c>
      <c r="AR131" s="8" t="s">
        <v>117</v>
      </c>
      <c r="AT131" s="8" t="s">
        <v>114</v>
      </c>
      <c r="AU131" s="8" t="s">
        <v>97</v>
      </c>
      <c r="AY131" s="8" t="s">
        <v>113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8" t="s">
        <v>97</v>
      </c>
      <c r="BK131" s="150">
        <f t="shared" si="9"/>
        <v>0</v>
      </c>
      <c r="BL131" s="8" t="s">
        <v>117</v>
      </c>
      <c r="BM131" s="8" t="s">
        <v>161</v>
      </c>
    </row>
    <row r="132" spans="2:65" s="23" customFormat="1" ht="117" customHeight="1" x14ac:dyDescent="0.3">
      <c r="B132" s="113"/>
      <c r="C132" s="143">
        <v>19</v>
      </c>
      <c r="D132" s="143" t="s">
        <v>114</v>
      </c>
      <c r="E132" s="159" t="s">
        <v>177</v>
      </c>
      <c r="F132" s="183" t="s">
        <v>189</v>
      </c>
      <c r="G132" s="183"/>
      <c r="H132" s="183"/>
      <c r="I132" s="183"/>
      <c r="J132" s="145" t="s">
        <v>116</v>
      </c>
      <c r="K132" s="146">
        <v>1</v>
      </c>
      <c r="L132" s="184">
        <v>0</v>
      </c>
      <c r="M132" s="184"/>
      <c r="N132" s="184">
        <f t="shared" si="0"/>
        <v>0</v>
      </c>
      <c r="O132" s="184"/>
      <c r="P132" s="184"/>
      <c r="Q132" s="184"/>
      <c r="R132" s="115"/>
      <c r="T132" s="147"/>
      <c r="U132" s="34" t="s">
        <v>38</v>
      </c>
      <c r="V132" s="148">
        <v>0.5</v>
      </c>
      <c r="W132" s="148">
        <f t="shared" si="1"/>
        <v>0.5</v>
      </c>
      <c r="X132" s="148">
        <v>5.3735000000000002E-4</v>
      </c>
      <c r="Y132" s="148">
        <f t="shared" si="2"/>
        <v>5.3735000000000002E-4</v>
      </c>
      <c r="Z132" s="148">
        <v>0</v>
      </c>
      <c r="AA132" s="149">
        <f t="shared" si="3"/>
        <v>0</v>
      </c>
      <c r="AR132" s="8" t="s">
        <v>117</v>
      </c>
      <c r="AT132" s="8" t="s">
        <v>114</v>
      </c>
      <c r="AU132" s="8" t="s">
        <v>97</v>
      </c>
      <c r="AY132" s="8" t="s">
        <v>113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8" t="s">
        <v>97</v>
      </c>
      <c r="BK132" s="150">
        <f t="shared" si="9"/>
        <v>0</v>
      </c>
      <c r="BL132" s="8" t="s">
        <v>117</v>
      </c>
      <c r="BM132" s="8" t="s">
        <v>126</v>
      </c>
    </row>
    <row r="133" spans="2:65" s="23" customFormat="1" ht="45.75" customHeight="1" x14ac:dyDescent="0.3">
      <c r="B133" s="113"/>
      <c r="C133" s="143">
        <v>20</v>
      </c>
      <c r="D133" s="143" t="s">
        <v>114</v>
      </c>
      <c r="E133" s="159" t="s">
        <v>179</v>
      </c>
      <c r="F133" s="183" t="s">
        <v>167</v>
      </c>
      <c r="G133" s="183"/>
      <c r="H133" s="183"/>
      <c r="I133" s="183"/>
      <c r="J133" s="145" t="s">
        <v>116</v>
      </c>
      <c r="K133" s="146">
        <v>2</v>
      </c>
      <c r="L133" s="184">
        <v>0</v>
      </c>
      <c r="M133" s="184"/>
      <c r="N133" s="184">
        <f t="shared" si="0"/>
        <v>0</v>
      </c>
      <c r="O133" s="184"/>
      <c r="P133" s="184"/>
      <c r="Q133" s="184"/>
      <c r="R133" s="115"/>
      <c r="T133" s="147"/>
      <c r="U133" s="155" t="s">
        <v>38</v>
      </c>
      <c r="V133" s="156">
        <v>0</v>
      </c>
      <c r="W133" s="156">
        <f t="shared" si="1"/>
        <v>0</v>
      </c>
      <c r="X133" s="156">
        <v>0</v>
      </c>
      <c r="Y133" s="156">
        <f t="shared" si="2"/>
        <v>0</v>
      </c>
      <c r="Z133" s="156">
        <v>0</v>
      </c>
      <c r="AA133" s="157">
        <f t="shared" si="3"/>
        <v>0</v>
      </c>
      <c r="AR133" s="8" t="s">
        <v>117</v>
      </c>
      <c r="AT133" s="8" t="s">
        <v>114</v>
      </c>
      <c r="AU133" s="8" t="s">
        <v>97</v>
      </c>
      <c r="AY133" s="8" t="s">
        <v>113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8" t="s">
        <v>97</v>
      </c>
      <c r="BK133" s="150">
        <f t="shared" si="9"/>
        <v>0</v>
      </c>
      <c r="BL133" s="8" t="s">
        <v>117</v>
      </c>
      <c r="BM133" s="8" t="s">
        <v>161</v>
      </c>
    </row>
    <row r="134" spans="2:65" s="23" customFormat="1" ht="30" customHeight="1" x14ac:dyDescent="0.3">
      <c r="B134" s="113"/>
      <c r="C134" s="143">
        <v>21</v>
      </c>
      <c r="D134" s="143" t="s">
        <v>114</v>
      </c>
      <c r="E134" s="159" t="s">
        <v>166</v>
      </c>
      <c r="F134" s="183" t="s">
        <v>169</v>
      </c>
      <c r="G134" s="183"/>
      <c r="H134" s="183"/>
      <c r="I134" s="183"/>
      <c r="J134" s="145" t="s">
        <v>116</v>
      </c>
      <c r="K134" s="146">
        <v>1</v>
      </c>
      <c r="L134" s="184">
        <v>0</v>
      </c>
      <c r="M134" s="184"/>
      <c r="N134" s="184">
        <f t="shared" si="0"/>
        <v>0</v>
      </c>
      <c r="O134" s="184"/>
      <c r="P134" s="184"/>
      <c r="Q134" s="184"/>
      <c r="R134" s="115"/>
      <c r="T134" s="147"/>
      <c r="U134" s="34" t="s">
        <v>38</v>
      </c>
      <c r="V134" s="148">
        <v>6.7000000000000004E-2</v>
      </c>
      <c r="W134" s="148">
        <f t="shared" si="1"/>
        <v>6.7000000000000004E-2</v>
      </c>
      <c r="X134" s="148">
        <v>1.9000000000000001E-4</v>
      </c>
      <c r="Y134" s="148">
        <f t="shared" si="2"/>
        <v>1.9000000000000001E-4</v>
      </c>
      <c r="Z134" s="148">
        <v>0</v>
      </c>
      <c r="AA134" s="149">
        <f t="shared" si="3"/>
        <v>0</v>
      </c>
      <c r="AR134" s="8" t="s">
        <v>117</v>
      </c>
      <c r="AT134" s="8" t="s">
        <v>114</v>
      </c>
      <c r="AU134" s="8" t="s">
        <v>97</v>
      </c>
      <c r="AY134" s="8" t="s">
        <v>113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8" t="s">
        <v>97</v>
      </c>
      <c r="BK134" s="150">
        <f t="shared" si="9"/>
        <v>0</v>
      </c>
      <c r="BL134" s="8" t="s">
        <v>117</v>
      </c>
      <c r="BM134" s="8" t="s">
        <v>147</v>
      </c>
    </row>
    <row r="135" spans="2:65" s="23" customFormat="1" ht="77.25" customHeight="1" x14ac:dyDescent="0.3">
      <c r="B135" s="113"/>
      <c r="C135" s="143">
        <v>22</v>
      </c>
      <c r="D135" s="143" t="s">
        <v>114</v>
      </c>
      <c r="E135" s="159" t="s">
        <v>168</v>
      </c>
      <c r="F135" s="183" t="s">
        <v>171</v>
      </c>
      <c r="G135" s="183"/>
      <c r="H135" s="183"/>
      <c r="I135" s="183"/>
      <c r="J135" s="145" t="s">
        <v>116</v>
      </c>
      <c r="K135" s="146">
        <v>1</v>
      </c>
      <c r="L135" s="184">
        <v>0</v>
      </c>
      <c r="M135" s="184"/>
      <c r="N135" s="184">
        <f t="shared" si="0"/>
        <v>0</v>
      </c>
      <c r="O135" s="184"/>
      <c r="P135" s="184"/>
      <c r="Q135" s="184"/>
      <c r="R135" s="115"/>
      <c r="T135" s="147"/>
      <c r="U135" s="34" t="s">
        <v>38</v>
      </c>
      <c r="V135" s="148">
        <v>8.2000000000000003E-2</v>
      </c>
      <c r="W135" s="148">
        <f t="shared" si="1"/>
        <v>8.2000000000000003E-2</v>
      </c>
      <c r="X135" s="148">
        <v>1.0000000000000001E-5</v>
      </c>
      <c r="Y135" s="148">
        <f t="shared" si="2"/>
        <v>1.0000000000000001E-5</v>
      </c>
      <c r="Z135" s="148">
        <v>0</v>
      </c>
      <c r="AA135" s="149">
        <f t="shared" si="3"/>
        <v>0</v>
      </c>
      <c r="AR135" s="8" t="s">
        <v>117</v>
      </c>
      <c r="AT135" s="8" t="s">
        <v>114</v>
      </c>
      <c r="AU135" s="8" t="s">
        <v>97</v>
      </c>
      <c r="AY135" s="8" t="s">
        <v>113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8" t="s">
        <v>97</v>
      </c>
      <c r="BK135" s="150">
        <f t="shared" si="9"/>
        <v>0</v>
      </c>
      <c r="BL135" s="8" t="s">
        <v>117</v>
      </c>
      <c r="BM135" s="8" t="s">
        <v>150</v>
      </c>
    </row>
    <row r="136" spans="2:65" s="23" customFormat="1" ht="28.5" customHeight="1" x14ac:dyDescent="0.3">
      <c r="B136" s="113"/>
      <c r="C136" s="143">
        <v>23</v>
      </c>
      <c r="D136" s="143" t="s">
        <v>114</v>
      </c>
      <c r="E136" s="159" t="s">
        <v>178</v>
      </c>
      <c r="F136" s="183" t="s">
        <v>173</v>
      </c>
      <c r="G136" s="183"/>
      <c r="H136" s="183"/>
      <c r="I136" s="183"/>
      <c r="J136" s="145" t="s">
        <v>116</v>
      </c>
      <c r="K136" s="146">
        <v>1</v>
      </c>
      <c r="L136" s="184">
        <v>0</v>
      </c>
      <c r="M136" s="184"/>
      <c r="N136" s="184">
        <f t="shared" si="0"/>
        <v>0</v>
      </c>
      <c r="O136" s="184"/>
      <c r="P136" s="184"/>
      <c r="Q136" s="184"/>
      <c r="R136" s="115"/>
      <c r="T136" s="147"/>
      <c r="U136" s="155" t="s">
        <v>38</v>
      </c>
      <c r="V136" s="156">
        <v>0</v>
      </c>
      <c r="W136" s="156">
        <f t="shared" si="1"/>
        <v>0</v>
      </c>
      <c r="X136" s="156">
        <v>0</v>
      </c>
      <c r="Y136" s="156">
        <f t="shared" si="2"/>
        <v>0</v>
      </c>
      <c r="Z136" s="156">
        <v>0</v>
      </c>
      <c r="AA136" s="157">
        <f t="shared" si="3"/>
        <v>0</v>
      </c>
      <c r="AR136" s="8" t="s">
        <v>117</v>
      </c>
      <c r="AT136" s="8" t="s">
        <v>114</v>
      </c>
      <c r="AU136" s="8" t="s">
        <v>97</v>
      </c>
      <c r="AY136" s="8" t="s">
        <v>113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8" t="s">
        <v>97</v>
      </c>
      <c r="BK136" s="150">
        <f t="shared" si="9"/>
        <v>0</v>
      </c>
      <c r="BL136" s="8" t="s">
        <v>117</v>
      </c>
      <c r="BM136" s="8" t="s">
        <v>161</v>
      </c>
    </row>
    <row r="137" spans="2:65" s="23" customFormat="1" ht="43.5" customHeight="1" x14ac:dyDescent="0.3">
      <c r="B137" s="113"/>
      <c r="C137" s="143">
        <v>24</v>
      </c>
      <c r="D137" s="143" t="s">
        <v>114</v>
      </c>
      <c r="E137" s="159" t="s">
        <v>170</v>
      </c>
      <c r="F137" s="183" t="s">
        <v>174</v>
      </c>
      <c r="G137" s="183"/>
      <c r="H137" s="183"/>
      <c r="I137" s="183"/>
      <c r="J137" s="145" t="s">
        <v>116</v>
      </c>
      <c r="K137" s="146">
        <v>2</v>
      </c>
      <c r="L137" s="184">
        <v>0</v>
      </c>
      <c r="M137" s="184"/>
      <c r="N137" s="184">
        <f t="shared" si="0"/>
        <v>0</v>
      </c>
      <c r="O137" s="184"/>
      <c r="P137" s="184"/>
      <c r="Q137" s="184"/>
      <c r="R137" s="115"/>
      <c r="T137" s="147"/>
      <c r="U137" s="34" t="s">
        <v>38</v>
      </c>
      <c r="V137" s="148">
        <v>0.5</v>
      </c>
      <c r="W137" s="148">
        <f t="shared" si="1"/>
        <v>1</v>
      </c>
      <c r="X137" s="148">
        <v>5.3735000000000002E-4</v>
      </c>
      <c r="Y137" s="148">
        <f t="shared" si="2"/>
        <v>1.0747E-3</v>
      </c>
      <c r="Z137" s="148">
        <v>0</v>
      </c>
      <c r="AA137" s="149">
        <f t="shared" si="3"/>
        <v>0</v>
      </c>
      <c r="AR137" s="8" t="s">
        <v>117</v>
      </c>
      <c r="AT137" s="8" t="s">
        <v>114</v>
      </c>
      <c r="AU137" s="8" t="s">
        <v>97</v>
      </c>
      <c r="AY137" s="8" t="s">
        <v>113</v>
      </c>
      <c r="BE137" s="150">
        <f t="shared" si="4"/>
        <v>0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8" t="s">
        <v>97</v>
      </c>
      <c r="BK137" s="150">
        <f t="shared" si="9"/>
        <v>0</v>
      </c>
      <c r="BL137" s="8" t="s">
        <v>117</v>
      </c>
      <c r="BM137" s="8" t="s">
        <v>126</v>
      </c>
    </row>
    <row r="138" spans="2:65" s="23" customFormat="1" ht="30.75" customHeight="1" x14ac:dyDescent="0.3">
      <c r="B138" s="113"/>
      <c r="C138" s="143">
        <v>25</v>
      </c>
      <c r="D138" s="143" t="s">
        <v>114</v>
      </c>
      <c r="E138" s="159" t="s">
        <v>172</v>
      </c>
      <c r="F138" s="183" t="s">
        <v>175</v>
      </c>
      <c r="G138" s="183"/>
      <c r="H138" s="183"/>
      <c r="I138" s="183"/>
      <c r="J138" s="145" t="s">
        <v>116</v>
      </c>
      <c r="K138" s="146">
        <v>1</v>
      </c>
      <c r="L138" s="184">
        <v>0</v>
      </c>
      <c r="M138" s="184"/>
      <c r="N138" s="184">
        <f t="shared" si="0"/>
        <v>0</v>
      </c>
      <c r="O138" s="184"/>
      <c r="P138" s="184"/>
      <c r="Q138" s="184"/>
      <c r="R138" s="115"/>
      <c r="T138" s="147"/>
      <c r="U138" s="155" t="s">
        <v>38</v>
      </c>
      <c r="V138" s="156">
        <v>0</v>
      </c>
      <c r="W138" s="156">
        <f t="shared" si="1"/>
        <v>0</v>
      </c>
      <c r="X138" s="156">
        <v>0</v>
      </c>
      <c r="Y138" s="156">
        <f t="shared" si="2"/>
        <v>0</v>
      </c>
      <c r="Z138" s="156">
        <v>0</v>
      </c>
      <c r="AA138" s="157">
        <f t="shared" si="3"/>
        <v>0</v>
      </c>
      <c r="AR138" s="8" t="s">
        <v>117</v>
      </c>
      <c r="AT138" s="8" t="s">
        <v>114</v>
      </c>
      <c r="AU138" s="8" t="s">
        <v>97</v>
      </c>
      <c r="AY138" s="8" t="s">
        <v>113</v>
      </c>
      <c r="BE138" s="150">
        <f t="shared" si="4"/>
        <v>0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8" t="s">
        <v>97</v>
      </c>
      <c r="BK138" s="150">
        <f t="shared" si="9"/>
        <v>0</v>
      </c>
      <c r="BL138" s="8" t="s">
        <v>117</v>
      </c>
      <c r="BM138" s="8" t="s">
        <v>161</v>
      </c>
    </row>
    <row r="139" spans="2:65" s="23" customFormat="1" ht="6.2" customHeight="1" x14ac:dyDescent="0.3">
      <c r="B139" s="113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 s="115"/>
      <c r="T139" s="147"/>
      <c r="U139" s="34" t="s">
        <v>38</v>
      </c>
      <c r="V139" s="148">
        <v>6.7000000000000004E-2</v>
      </c>
      <c r="W139" s="148">
        <f t="shared" si="1"/>
        <v>0</v>
      </c>
      <c r="X139" s="148">
        <v>1.9000000000000001E-4</v>
      </c>
      <c r="Y139" s="148">
        <f t="shared" si="2"/>
        <v>0</v>
      </c>
      <c r="Z139" s="148">
        <v>0</v>
      </c>
      <c r="AA139" s="149">
        <f t="shared" si="3"/>
        <v>0</v>
      </c>
      <c r="AR139" s="8" t="s">
        <v>117</v>
      </c>
      <c r="AT139" s="8" t="s">
        <v>114</v>
      </c>
      <c r="AU139" s="8" t="s">
        <v>97</v>
      </c>
      <c r="AY139" s="8" t="s">
        <v>113</v>
      </c>
      <c r="BE139" s="150">
        <f t="shared" si="4"/>
        <v>0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8" t="s">
        <v>97</v>
      </c>
      <c r="BK139" s="150">
        <f t="shared" si="9"/>
        <v>0</v>
      </c>
      <c r="BL139" s="8" t="s">
        <v>117</v>
      </c>
      <c r="BM139" s="8" t="s">
        <v>147</v>
      </c>
    </row>
    <row r="140" spans="2:65" s="23" customFormat="1" ht="6.2" customHeight="1" x14ac:dyDescent="0.3">
      <c r="B140" s="113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 s="115"/>
      <c r="T140" s="147"/>
      <c r="U140" s="34" t="s">
        <v>38</v>
      </c>
      <c r="V140" s="148">
        <v>8.2000000000000003E-2</v>
      </c>
      <c r="W140" s="148">
        <f t="shared" si="1"/>
        <v>0</v>
      </c>
      <c r="X140" s="148">
        <v>1.0000000000000001E-5</v>
      </c>
      <c r="Y140" s="148">
        <f t="shared" si="2"/>
        <v>0</v>
      </c>
      <c r="Z140" s="148">
        <v>0</v>
      </c>
      <c r="AA140" s="149">
        <f t="shared" si="3"/>
        <v>0</v>
      </c>
      <c r="AR140" s="8" t="s">
        <v>117</v>
      </c>
      <c r="AT140" s="8" t="s">
        <v>114</v>
      </c>
      <c r="AU140" s="8" t="s">
        <v>97</v>
      </c>
      <c r="AY140" s="8" t="s">
        <v>113</v>
      </c>
      <c r="BE140" s="150">
        <f t="shared" si="4"/>
        <v>0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8" t="s">
        <v>97</v>
      </c>
      <c r="BK140" s="150">
        <f t="shared" si="9"/>
        <v>0</v>
      </c>
      <c r="BL140" s="8" t="s">
        <v>117</v>
      </c>
      <c r="BM140" s="8" t="s">
        <v>150</v>
      </c>
    </row>
    <row r="141" spans="2:65" s="23" customFormat="1" ht="6.2" customHeight="1" x14ac:dyDescent="0.3">
      <c r="B141" s="49"/>
      <c r="C141" s="158"/>
      <c r="D141" s="158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R141" s="51"/>
    </row>
  </sheetData>
  <mergeCells count="131">
    <mergeCell ref="H1:K1"/>
    <mergeCell ref="C2:Q2"/>
    <mergeCell ref="S2:AC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1:Q91"/>
    <mergeCell ref="D92:H92"/>
    <mergeCell ref="N92:Q92"/>
    <mergeCell ref="D93:H93"/>
    <mergeCell ref="N93:Q93"/>
    <mergeCell ref="L95:Q95"/>
    <mergeCell ref="C101:Q101"/>
    <mergeCell ref="F103:P103"/>
    <mergeCell ref="M105:P105"/>
    <mergeCell ref="M107:Q107"/>
    <mergeCell ref="M108:Q108"/>
    <mergeCell ref="F110:I110"/>
    <mergeCell ref="L110:M110"/>
    <mergeCell ref="N110:Q110"/>
    <mergeCell ref="N111:Q111"/>
    <mergeCell ref="N112:Q112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8:I138"/>
    <mergeCell ref="L138:M138"/>
    <mergeCell ref="N138:Q138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</mergeCells>
  <hyperlinks>
    <hyperlink ref="F1" location="C2" display="1) Krycí list rozpočtu"/>
    <hyperlink ref="H1" location="C85" display="2) Rekapitulace rozpočtu"/>
    <hyperlink ref="L1" location="C110" display="3) Rozpočet"/>
    <hyperlink ref="S1" location="'Rekapitulace stavby'!C2" display="Rekapitulace stavby"/>
  </hyperlinks>
  <pageMargins left="0.23611111111111099" right="0.23611111111111099" top="0.51180555555555496" bottom="0.47222222222222199" header="0.51180555555555496" footer="0"/>
  <pageSetup paperSize="9" firstPageNumber="0" orientation="portrait" horizontalDpi="4294967293" verticalDpi="4294967293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Rekapitulace stavby</vt:lpstr>
      <vt:lpstr>100-19 Nábytek</vt:lpstr>
      <vt:lpstr>'100-19 Nábytek'!Názvy_tisku</vt:lpstr>
      <vt:lpstr>'Rekapitulace stavby'!Názvy_tisku</vt:lpstr>
      <vt:lpstr>'100-19 Nábytek'!Print_Titles_0</vt:lpstr>
      <vt:lpstr>'Rekapitulace stavby'!Print_Titles_0</vt:lpstr>
      <vt:lpstr>'100-19 Nábytek'!Print_Titles_0_0</vt:lpstr>
      <vt:lpstr>'Rekapitulace stavby'!Print_Titles_0_0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Košinar</dc:creator>
  <cp:lastModifiedBy>Uživatel systému Windows</cp:lastModifiedBy>
  <cp:revision>3</cp:revision>
  <cp:lastPrinted>2020-06-11T05:39:55Z</cp:lastPrinted>
  <dcterms:created xsi:type="dcterms:W3CDTF">2018-05-02T04:56:49Z</dcterms:created>
  <dcterms:modified xsi:type="dcterms:W3CDTF">2020-08-27T03:59:41Z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